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13" activeTab="0"/>
  </bookViews>
  <sheets>
    <sheet name="стр 1" sheetId="1" r:id="rId1"/>
    <sheet name="Раздел 1" sheetId="2" r:id="rId2"/>
    <sheet name="Раздел 2" sheetId="3" r:id="rId3"/>
    <sheet name="111 " sheetId="4" r:id="rId4"/>
    <sheet name="212" sheetId="5" r:id="rId5"/>
    <sheet name="213" sheetId="6" r:id="rId6"/>
    <sheet name="221, 223" sheetId="7" r:id="rId7"/>
    <sheet name="225, 226" sheetId="8" r:id="rId8"/>
    <sheet name="310, 340" sheetId="9" r:id="rId9"/>
    <sheet name="Спецсчет" sheetId="10" r:id="rId10"/>
    <sheet name="Прочие" sheetId="11" r:id="rId11"/>
    <sheet name="примечания" sheetId="12" r:id="rId12"/>
    <sheet name="Программные" sheetId="13" r:id="rId13"/>
  </sheets>
  <definedNames>
    <definedName name="sub_110001" localSheetId="1">'Раздел 1'!$B$5</definedName>
    <definedName name="sub_110002" localSheetId="1">'Раздел 1'!$B$6</definedName>
    <definedName name="sub_11011" localSheetId="11">'примечания'!$A$35</definedName>
    <definedName name="sub_11100" localSheetId="1">'Раздел 1'!$A$1</definedName>
    <definedName name="sub_111000" localSheetId="1">'Раздел 1'!$B$7</definedName>
    <definedName name="sub_111100" localSheetId="1">'Раздел 1'!$B$9</definedName>
    <definedName name="sub_111110" localSheetId="1">'Раздел 1'!$B$10</definedName>
    <definedName name="sub_111111" localSheetId="1">'Раздел 1'!$A$4</definedName>
    <definedName name="sub_111200" localSheetId="1">'Раздел 1'!$B$11</definedName>
    <definedName name="sub_111210" localSheetId="1">'Раздел 1'!$B$15</definedName>
    <definedName name="sub_111300" localSheetId="1">'Раздел 1'!$B$17</definedName>
    <definedName name="sub_111310" localSheetId="1">'Раздел 1'!$B$18</definedName>
    <definedName name="sub_111400" localSheetId="1">'Раздел 1'!$B$19</definedName>
    <definedName name="sub_111500" localSheetId="1">'Раздел 1'!$B$21</definedName>
    <definedName name="sub_111510" localSheetId="1">'Раздел 1'!$B$23</definedName>
    <definedName name="sub_111520" localSheetId="1">'Раздел 1'!$B$33</definedName>
    <definedName name="sub_111900" localSheetId="1">'Раздел 1'!$B$36</definedName>
    <definedName name="sub_111980" localSheetId="1">'Раздел 1'!$B$38</definedName>
    <definedName name="sub_111981" localSheetId="1">'Раздел 1'!$B$40</definedName>
    <definedName name="sub_112000" localSheetId="1">'Раздел 1'!$B$41</definedName>
    <definedName name="sub_112100" localSheetId="1">'Раздел 1'!$B$43</definedName>
    <definedName name="sub_112110" localSheetId="1">'Раздел 1'!$B$45</definedName>
    <definedName name="sub_112120" localSheetId="1">'Раздел 1'!$B$50</definedName>
    <definedName name="sub_112130" localSheetId="1">'Раздел 1'!$B$52</definedName>
    <definedName name="sub_112140" localSheetId="1">'Раздел 1'!$B$57</definedName>
    <definedName name="sub_112141" localSheetId="1">'Раздел 1'!#REF!</definedName>
    <definedName name="sub_112142" localSheetId="1">'Раздел 1'!#REF!</definedName>
    <definedName name="sub_112200" localSheetId="1">'Раздел 1'!$B$61</definedName>
    <definedName name="sub_112210" localSheetId="1">'Раздел 1'!$B$63</definedName>
    <definedName name="sub_112211" localSheetId="1">'Раздел 1'!$B$65</definedName>
    <definedName name="sub_112230" localSheetId="1">'Раздел 1'!$B$70</definedName>
    <definedName name="sub_112240" localSheetId="1">'Раздел 1'!$B$75</definedName>
    <definedName name="sub_112300" localSheetId="1">'Раздел 1'!$B$80</definedName>
    <definedName name="sub_112310" localSheetId="1">'Раздел 1'!$B$82</definedName>
    <definedName name="sub_112320" localSheetId="1">'Раздел 1'!$B$83</definedName>
    <definedName name="sub_112330" localSheetId="1">'Раздел 1'!$B$84</definedName>
    <definedName name="sub_112400" localSheetId="1">'Раздел 1'!$B$89</definedName>
    <definedName name="sub_112410" localSheetId="1">'Раздел 1'!$B$91</definedName>
    <definedName name="sub_112500" localSheetId="1">'Раздел 1'!$B$96</definedName>
    <definedName name="sub_112520" localSheetId="1">'Раздел 1'!$B$101</definedName>
    <definedName name="sub_112600" localSheetId="1">'Раздел 1'!$B$102</definedName>
    <definedName name="sub_112610" localSheetId="1">'Раздел 1'!$B$104</definedName>
    <definedName name="sub_112620" localSheetId="1">'Раздел 1'!$B$109</definedName>
    <definedName name="sub_112630" localSheetId="1">'Раздел 1'!$B$114</definedName>
    <definedName name="sub_112640" localSheetId="1">'Раздел 1'!$B$116</definedName>
    <definedName name="sub_112650" localSheetId="1">'Раздел 1'!$B$136</definedName>
    <definedName name="sub_112651" localSheetId="1">'Раздел 1'!$B$138</definedName>
    <definedName name="sub_112652" localSheetId="1">'Раздел 1'!$B$143</definedName>
    <definedName name="sub_113000" localSheetId="1">'Раздел 1'!$B$148</definedName>
    <definedName name="sub_113010" localSheetId="1">'Раздел 1'!$B$150</definedName>
    <definedName name="sub_113020" localSheetId="1">'Раздел 1'!$B$151</definedName>
    <definedName name="sub_113030" localSheetId="1">'Раздел 1'!$B$152</definedName>
    <definedName name="sub_114000" localSheetId="1">'Раздел 1'!$B$153</definedName>
    <definedName name="sub_114010" localSheetId="1">'Раздел 1'!$B$155</definedName>
    <definedName name="sub_121212" localSheetId="11">'примечания'!$A$42</definedName>
    <definedName name="sub_126000" localSheetId="2">'Раздел 2'!$C$5</definedName>
    <definedName name="sub_126100" localSheetId="2">'Раздел 2'!$C$7</definedName>
    <definedName name="sub_126200" localSheetId="2">'Раздел 2'!$C$8</definedName>
    <definedName name="sub_126300" localSheetId="2">'Раздел 2'!$C$9</definedName>
    <definedName name="sub_126400" localSheetId="2">'Раздел 2'!$C$11</definedName>
    <definedName name="sub_126410" localSheetId="2">'Раздел 2'!$C$13</definedName>
    <definedName name="sub_126411" localSheetId="2">'Раздел 2'!$C$15</definedName>
    <definedName name="sub_126412" localSheetId="2">'Раздел 2'!$C$16</definedName>
    <definedName name="sub_126420" localSheetId="2">'Раздел 2'!$C$17</definedName>
    <definedName name="sub_126421" localSheetId="2">'Раздел 2'!$C$19</definedName>
    <definedName name="sub_126422" localSheetId="2">'Раздел 2'!$C$20</definedName>
    <definedName name="sub_126430" localSheetId="2">'Раздел 2'!$C$21</definedName>
    <definedName name="sub_126450" localSheetId="2">'Раздел 2'!$C$22</definedName>
    <definedName name="sub_126451" localSheetId="2">'Раздел 2'!$C$24</definedName>
    <definedName name="sub_126452" localSheetId="2">'Раздел 2'!$C$25</definedName>
    <definedName name="sub_126500" localSheetId="2">'Раздел 2'!$C$26</definedName>
    <definedName name="sub_126510" localSheetId="2">'Раздел 2'!$C$27</definedName>
    <definedName name="sub_126600" localSheetId="2">'Раздел 2'!$C$28</definedName>
    <definedName name="sub_126610" localSheetId="2">'Раздел 2'!$C$29</definedName>
    <definedName name="sub_131313" localSheetId="11">'примечания'!$A$45</definedName>
    <definedName name="sub_151515" localSheetId="11">'примечания'!$A$49</definedName>
    <definedName name="sub_161616" localSheetId="11">'примечания'!$A$51</definedName>
    <definedName name="sub_22" localSheetId="11">'примечания'!$A$3</definedName>
    <definedName name="sub_303" localSheetId="11">'примечания'!$A$5</definedName>
    <definedName name="sub_44" localSheetId="11">'примечания'!$A$13</definedName>
    <definedName name="sub_66" localSheetId="11">'примечания'!$A$19</definedName>
    <definedName name="sub_77" localSheetId="11">'примечания'!$A$23</definedName>
    <definedName name="sub_88" localSheetId="11">'примечания'!$A$26</definedName>
    <definedName name="_xlnm.Print_Area" localSheetId="3">'111 '!$A$1:$L$41</definedName>
    <definedName name="_xlnm.Print_Area" localSheetId="4">'212'!$A$1:$I$10</definedName>
    <definedName name="_xlnm.Print_Area" localSheetId="5">'213'!$A$1:$CD$39</definedName>
    <definedName name="_xlnm.Print_Area" localSheetId="6">'221, 223'!$A$1:$CD$21</definedName>
    <definedName name="_xlnm.Print_Area" localSheetId="7">'225, 226'!$A$1:$CD$34</definedName>
    <definedName name="_xlnm.Print_Area" localSheetId="8">'310, 340'!$A$1:$CD$33</definedName>
    <definedName name="_xlnm.Print_Area" localSheetId="12">'Программные'!$A$1:$I$63</definedName>
    <definedName name="_xlnm.Print_Area" localSheetId="10">'Прочие'!$A$1:$G$17</definedName>
    <definedName name="_xlnm.Print_Area" localSheetId="1">'Раздел 1'!$A$1:$H$166</definedName>
    <definedName name="_xlnm.Print_Area" localSheetId="2">'Раздел 2'!$A$1:$H$50</definedName>
    <definedName name="_xlnm.Print_Area" localSheetId="9">'Спецсчет'!$A$1:$CD$18</definedName>
  </definedNames>
  <calcPr fullCalcOnLoad="1"/>
</workbook>
</file>

<file path=xl/sharedStrings.xml><?xml version="1.0" encoding="utf-8"?>
<sst xmlns="http://schemas.openxmlformats.org/spreadsheetml/2006/main" count="777" uniqueCount="332">
  <si>
    <t>Приложение</t>
  </si>
  <si>
    <t>к Порядку составления и утверждения плана финансово-хозяйственной деятельности муниципального учреждения муниципального образования Новокубанский район</t>
  </si>
  <si>
    <t>УТВЕРЖДАЮ</t>
  </si>
  <si>
    <t>(наименование должности уполномоченного лица)</t>
  </si>
  <si>
    <t>(подпись)             (расшифровка подписи)</t>
  </si>
  <si>
    <t>ПЛАН</t>
  </si>
  <si>
    <t>Главный распорядитель средств бюджета муниципального</t>
  </si>
  <si>
    <t xml:space="preserve">образования Новокубанский район 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</si>
  <si>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</si>
  <si>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</si>
  <si>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</si>
  <si>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</si>
  <si>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</si>
  <si>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</si>
  <si>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</si>
  <si>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</si>
  <si>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 xml:space="preserve">Единица измерения: руб.                                                                  </t>
  </si>
  <si>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</si>
  <si>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</si>
  <si>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</si>
  <si>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</si>
  <si>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</si>
  <si>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х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</si>
  <si>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</si>
  <si>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</si>
  <si>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</si>
  <si>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</si>
  <si>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доходы от оказания услуг, работ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</si>
  <si>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</si>
  <si>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</si>
  <si>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</si>
  <si>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субсидии, в том числе:</t>
  </si>
  <si>
    <t>субсидии на осуществление капитальных вложений, в том числе:</t>
  </si>
  <si>
    <t>субсидии на осуществление капитальных вложений (с указанием наименования мероприятия),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</si>
  <si>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</si>
  <si>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</si>
  <si>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</si>
  <si>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</si>
  <si>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</si>
  <si>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труда, в том числе:</t>
  </si>
  <si>
    <t>с указанием источника финансирования (местный бюджет);</t>
  </si>
  <si>
    <t>с указанием источника финансирования (краевой бюджет);</t>
  </si>
  <si>
    <t>с указанием источника финансирования (внебюджетные источники);</t>
  </si>
  <si>
    <t>с указанием источника финансирования (иные);</t>
  </si>
  <si>
    <t>прочие выплаты персоналу, в том числе компенсационного характера:</t>
  </si>
  <si>
    <t>иные выплаты, за исключением фонда оплаты труда учреждения, для выполнения отдельных полномочий, в том числе: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</si>
  <si>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</si>
  <si>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</si>
  <si>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</si>
  <si>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</si>
  <si>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искусства: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</si>
  <si>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</si>
  <si>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</si>
  <si>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</si>
  <si>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</si>
  <si>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платежей: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</si>
  <si>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</si>
  <si>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</si>
  <si>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</si>
  <si>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</si>
  <si>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работ:</t>
  </si>
  <si>
    <t>закупку товаров, работ, услуг в сфере информационно-коммуникационных технологий: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</si>
  <si>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</si>
  <si>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</si>
  <si>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</si>
  <si>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</si>
  <si>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учреждениями:</t>
  </si>
  <si>
    <t>возврат в бюджет средств субсидии</t>
  </si>
  <si>
    <t xml:space="preserve"> № п/п</t>
  </si>
  <si>
    <t>Коды строк</t>
  </si>
  <si>
    <t>Год начала закупки</t>
  </si>
  <si>
    <t>на 20__ г. (текущий финансовый год)</t>
  </si>
  <si>
    <t>на 20__ г. (первый год планового периода)</t>
  </si>
  <si>
    <t>на 20__ г. (второй год планового периода)</t>
  </si>
  <si>
    <t>1.1.</t>
  </si>
  <si>
    <t>1.2.</t>
  </si>
  <si>
    <t>1.3.</t>
  </si>
  <si>
    <t>1.4.</t>
  </si>
  <si>
    <t>1.5.</t>
  </si>
  <si>
    <t>за счет субсидий, предоставляемых на финансовое обеспечение выполнения муниципального задания</t>
  </si>
  <si>
    <t>1.5.1.1.</t>
  </si>
  <si>
    <t>в соответствии с Федеральным законом № 44-ФЗ</t>
  </si>
  <si>
    <t>1.5.1.2.</t>
  </si>
  <si>
    <t>1.5.2.</t>
  </si>
  <si>
    <t>за счет субсидий, предоставляемых в соответствии с абзацем вторым пункта 1 статьи 78.1 Бюджетного кодекса Российской Федерации</t>
  </si>
  <si>
    <t>1.5.2.1</t>
  </si>
  <si>
    <t>1.5.2.2.</t>
  </si>
  <si>
    <t>1.5.3.</t>
  </si>
  <si>
    <t>за счет прочих источников финансового обеспечения</t>
  </si>
  <si>
    <t>1.5.5.1.</t>
  </si>
  <si>
    <t>1.5.5.2.</t>
  </si>
  <si>
    <t>в соответствии с Федеральным законом № 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</si>
  <si>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</si>
  <si>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</si>
  <si>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</si>
  <si>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 223-ФЗ, по соответствующему году закупки</t>
  </si>
  <si>
    <t xml:space="preserve">Руководитель муниципального учреждения </t>
  </si>
  <si>
    <t xml:space="preserve">Главный бухгалтер </t>
  </si>
  <si>
    <t>Исполнитель</t>
  </si>
  <si>
    <t>«____»_____________20___г.</t>
  </si>
  <si>
    <t xml:space="preserve">                                                                                                                   </t>
  </si>
  <si>
    <t xml:space="preserve">                   (подпись)                                           (расшифровка подписи)                            </t>
  </si>
  <si>
    <t xml:space="preserve"> СОГЛАСОВАНО                                                                                         </t>
  </si>
  <si>
    <t>бюджета муниципального образования Новокубанский район)</t>
  </si>
  <si>
    <t>(наименование должности уполномоченного лица главного распорядителя средств</t>
  </si>
  <si>
    <t>1.5.1.</t>
  </si>
  <si>
    <t xml:space="preserve">(должность) </t>
  </si>
  <si>
    <t>(подпись)</t>
  </si>
  <si>
    <t xml:space="preserve"> (расшифровка подписи)</t>
  </si>
  <si>
    <t>Код видов расходов</t>
  </si>
  <si>
    <t>2</t>
  </si>
  <si>
    <t>4</t>
  </si>
  <si>
    <t>5</t>
  </si>
  <si>
    <t>6</t>
  </si>
  <si>
    <t>Наименование расходов</t>
  </si>
  <si>
    <t>Сумма,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</si>
  <si>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</si>
  <si>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</si>
  <si>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r>
      <t xml:space="preserve">по ставке </t>
    </r>
    <r>
      <rPr>
        <b/>
        <sz val="10"/>
        <color indexed="17"/>
        <rFont val="Times New Roman"/>
        <family val="1"/>
      </rPr>
      <t>22,0 %</t>
    </r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</si>
  <si>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</si>
  <si>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</si>
  <si>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</si>
  <si>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</si>
  <si>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r>
      <t>нетрудоспособности и в связи с материнством по ставке</t>
    </r>
    <r>
      <rPr>
        <b/>
        <sz val="10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2,9 %</t>
    </r>
  </si>
  <si>
    <t>2.2.</t>
  </si>
  <si>
    <t>обязательное социальное страхование от несчастных случаев</t>
  </si>
  <si>
    <r>
      <t>на производстве и профессиональных заболеваний по ставке</t>
    </r>
    <r>
      <rPr>
        <sz val="10"/>
        <color indexed="56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0,2 %</t>
    </r>
  </si>
  <si>
    <t>Страховые взносы в Федеральный фонд обязательного медицинского</t>
  </si>
  <si>
    <r>
      <t xml:space="preserve">страхования, всего (по ставке </t>
    </r>
    <r>
      <rPr>
        <b/>
        <sz val="10"/>
        <color indexed="17"/>
        <rFont val="Times New Roman"/>
        <family val="1"/>
      </rPr>
      <t>5,1 %</t>
    </r>
    <r>
      <rPr>
        <sz val="10"/>
        <rFont val="Times New Roman"/>
        <family val="1"/>
      </rPr>
      <t>)</t>
    </r>
  </si>
  <si>
    <t>Объект</t>
  </si>
  <si>
    <t>1.5.5.</t>
  </si>
  <si>
    <t>по строкам 1100 - 1900 - коды аналитической группы подвида доходов бюджетов классификации доходов бюджетов;</t>
  </si>
  <si>
    <t>по строкам 1980 - 1990 -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</si>
  <si>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2000 - 2652 - коды видов расходов бюджетов классификации расходов бюджетов;</t>
  </si>
  <si>
    <t>по строкам 4000 - 4040 -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</si>
  <si>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Указывается дата подписания Плана, а в случае утверждения Плана уполномоченным лицом учреждения - дата утверждения Плана.</t>
    </r>
  </si>
  <si>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 графе 3 отражаются:</t>
    </r>
  </si>
  <si>
    <t xml:space="preserve"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 (в том числе </t>
  </si>
  <si>
    <t>налог на прибыль, налог на добавленную стоимость, единый налог на вмененный доход для отдельных видов деятельности);</t>
  </si>
  <si>
    <r>
      <rPr>
        <vertAlign val="superscript"/>
        <sz val="11"/>
        <color indexed="8"/>
        <rFont val="Times New Roman"/>
        <family val="1"/>
      </rPr>
      <t>4</t>
    </r>
    <r>
      <rPr>
        <sz val="12"/>
        <rFont val="Times New Roman"/>
        <family val="1"/>
      </rPr>
      <t xml:space="preserve">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</t>
    </r>
  </si>
  <si>
    <t xml:space="preserve"> государственного управления, утвержденным приказом Министерства финансов Российской Федерации от 29 ноября 2017 года № 209н и (или) коды иных аналитических показателей.</t>
  </si>
  <si>
    <t>внесении изменений в утвержденный План после завершения отчетного финансового года.</t>
  </si>
  <si>
    <r>
      <rPr>
        <vertAlign val="superscript"/>
        <sz val="11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 xml:space="preserve"> По </t>
    </r>
    <r>
      <rPr>
        <sz val="12"/>
        <rFont val="Times New Roman"/>
        <family val="1"/>
      </rPr>
      <t>строкам 0001</t>
    </r>
    <r>
      <rPr>
        <sz val="12"/>
        <color indexed="8"/>
        <rFont val="Times New Roman"/>
        <family val="1"/>
      </rPr>
      <t xml:space="preserve"> и </t>
    </r>
    <r>
      <rPr>
        <sz val="12"/>
        <rFont val="Times New Roman"/>
        <family val="1"/>
      </rPr>
      <t>0002</t>
    </r>
    <r>
      <rPr>
        <sz val="12"/>
        <color indexed="8"/>
        <rFont val="Times New Roman"/>
        <family val="1"/>
      </rPr>
      <t xml:space="preserve"> указываются планируемые суммы остатков средств на начало и на конец планируемого года, либо указываются фактические остатки средств при </t>
    </r>
  </si>
  <si>
    <r>
      <rPr>
        <vertAlign val="superscript"/>
        <sz val="11"/>
        <color indexed="8"/>
        <rFont val="Times New Roman"/>
        <family val="1"/>
      </rPr>
      <t>6</t>
    </r>
    <r>
      <rPr>
        <sz val="12"/>
        <rFont val="Times New Roman"/>
        <family val="1"/>
      </rPr>
      <t xml:space="preserve">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</t>
    </r>
  </si>
  <si>
    <t xml:space="preserve"> возврат предоставленных займов (микрозаймов), а также за счет возврата средств, размещенных на банковских депозитах. При формировании Плана (проекта Плана) обособленному(ым) </t>
  </si>
  <si>
    <t>подразделению(ям) показатель прочих поступлений включает показатель поступлений в рамках расчетов между головным учреждением и обособленным подразделением.</t>
  </si>
  <si>
    <r>
      <rPr>
        <vertAlign val="superscript"/>
        <sz val="11"/>
        <color indexed="8"/>
        <rFont val="Times New Roman"/>
        <family val="1"/>
      </rPr>
      <t>7</t>
    </r>
    <r>
      <rPr>
        <sz val="12"/>
        <rFont val="Times New Roman"/>
        <family val="1"/>
      </rPr>
      <t xml:space="preserve"> Показатели выплат по расходам на закупки товаров, работ, услуг, отраженные в строке 2600 Раздела 1 «Поступления и выплаты» Плана, подлежат детализации в Разделе 2 </t>
    </r>
  </si>
  <si>
    <t>«Сведения по выплатам на закупку товаров, работ, услуг» Плана.</t>
  </si>
  <si>
    <r>
      <rPr>
        <vertAlign val="superscript"/>
        <sz val="11"/>
        <color indexed="8"/>
        <rFont val="Times New Roman"/>
        <family val="1"/>
      </rPr>
      <t>8</t>
    </r>
    <r>
      <rPr>
        <sz val="12"/>
        <rFont val="Times New Roman"/>
        <family val="1"/>
      </rPr>
      <t xml:space="preserve"> Показатель отражается со знаком «минус».</t>
    </r>
  </si>
  <si>
    <r>
      <rPr>
        <vertAlign val="superscript"/>
        <sz val="11"/>
        <color indexed="8"/>
        <rFont val="Times New Roman"/>
        <family val="1"/>
      </rPr>
      <t xml:space="preserve">9 </t>
    </r>
    <r>
      <rPr>
        <sz val="11"/>
        <color indexed="8"/>
        <rFont val="Times New Roman"/>
        <family val="1"/>
      </rPr>
      <t xml:space="preserve">Показатели прочих выплат включают в себя в том числе показатели уменьшения денежных средств за счет возврата средств субсидий, предоставленных до начала текущего финансового года, </t>
    </r>
  </si>
  <si>
    <t xml:space="preserve">предоставления займов (микрозаймов), размещения автономными учреждениями денежных средств на банковских депозитах. При формировании Плана (проекта Плана) обособленному(ым) </t>
  </si>
  <si>
    <t>подразделению(ям) показатель прочих выплат включает показатель поступлений в рамках расчетов между головным учреждением и обособленным подразделением.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</si>
  <si>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В случае утверждения закона (решения) о бюджете на текущий финансовый год и плановый период.</t>
    </r>
  </si>
  <si>
    <r>
      <rPr>
        <vertAlign val="superscript"/>
        <sz val="11"/>
        <color indexed="8"/>
        <rFont val="Times New Roman"/>
        <family val="1"/>
      </rPr>
      <t>10</t>
    </r>
    <r>
      <rPr>
        <sz val="12"/>
        <rFont val="Times New Roman"/>
        <family val="1"/>
      </rPr>
      <t xml:space="preserve">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</t>
    </r>
  </si>
  <si>
    <t>строке 2600 Раздела 1 «Поступления и выплаты» Плана.</t>
  </si>
  <si>
    <t xml:space="preserve">выплаты по контрактам (договорам), заключенным (планируемым к заключению) в соответствии с гражданским законодательством Российской Федерации (строки 26100 и 26200), а также по </t>
  </si>
  <si>
    <t xml:space="preserve">контрактам (договорам),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</t>
  </si>
  <si>
    <t>товаров, работ, услуг для государственных и муниципальных нужд, с детализацией указанных выплат по контрактам (договорам), заключенным до начала текущего финансового года (строка </t>
  </si>
  <si>
    <t xml:space="preserve">26300) и планируемым к заключению в соответствующем финансовом году (строка 26400) и должны соответствовать показателям соответствующих граф по строке 2600 Раздела 1 </t>
  </si>
  <si>
    <t>«Поступления и выплаты» Плана.</t>
  </si>
  <si>
    <r>
      <rPr>
        <vertAlign val="superscript"/>
        <sz val="11"/>
        <color indexed="8"/>
        <rFont val="Times New Roman"/>
        <family val="1"/>
      </rPr>
      <t>11</t>
    </r>
    <r>
      <rPr>
        <sz val="12"/>
        <rFont val="Times New Roman"/>
        <family val="1"/>
      </rPr>
      <t xml:space="preserve"> Плановые показатели выплат на закупку товаров, работ, услуг по строке 26000 Раздела 2 «Сведения по выплатам на закупку товаров, работ, услуг» Плана распределяются на </t>
    </r>
  </si>
  <si>
    <r>
      <rPr>
        <vertAlign val="superscript"/>
        <sz val="11"/>
        <color indexed="8"/>
        <rFont val="Times New Roman"/>
        <family val="1"/>
      </rPr>
      <t>12</t>
    </r>
    <r>
      <rPr>
        <sz val="12"/>
        <rFont val="Times New Roman"/>
        <family val="1"/>
      </rPr>
      <t xml:space="preserve"> Указывается сумма договоров (контрактах) о закупках товаров, работ, услуг, заключенных без учета требований Федерального закона № 44-ФЗ и Федерального закона № 223-ФЗ, </t>
    </r>
  </si>
  <si>
    <t>в случаях, предусмотренных указанными федеральными законами.</t>
  </si>
  <si>
    <r>
      <rPr>
        <vertAlign val="superscript"/>
        <sz val="11"/>
        <color indexed="8"/>
        <rFont val="Times New Roman"/>
        <family val="1"/>
      </rPr>
      <t>13</t>
    </r>
    <r>
      <rPr>
        <sz val="12"/>
        <rFont val="Times New Roman"/>
        <family val="1"/>
      </rPr>
      <t xml:space="preserve"> Указывается сумма закупок товаров, работ, услуг, осуществляемых в соответствии с Федеральным законом № 44-ФЗ и Федеральным законом № 223-ФЗ.</t>
    </r>
  </si>
  <si>
    <r>
      <rPr>
        <vertAlign val="superscript"/>
        <sz val="11"/>
        <color indexed="8"/>
        <rFont val="Times New Roman"/>
        <family val="1"/>
      </rPr>
      <t>14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Муниципальным бюджетным учреждением муниципального образования Новокубанский район показатель не формируется.</t>
    </r>
  </si>
  <si>
    <r>
      <rPr>
        <vertAlign val="superscript"/>
        <sz val="11"/>
        <color indexed="8"/>
        <rFont val="Calibri"/>
        <family val="2"/>
      </rPr>
      <t>15</t>
    </r>
    <r>
      <rPr>
        <sz val="11"/>
        <color theme="1"/>
        <rFont val="Calibri"/>
        <family val="2"/>
      </rPr>
      <t xml:space="preserve"> Указывается сумма закупок товаров, работ, услуг, осуществляемых в соответствии с Федеральным законом № 44-ФЗ.</t>
    </r>
  </si>
  <si>
    <r>
      <rPr>
        <vertAlign val="superscript"/>
        <sz val="11"/>
        <color indexed="8"/>
        <rFont val="Times New Roman"/>
        <family val="1"/>
      </rPr>
      <t>16</t>
    </r>
    <r>
      <rPr>
        <sz val="12"/>
        <rFont val="Times New Roman"/>
        <family val="1"/>
      </rPr>
      <t xml:space="preserve"> Плановые показатели выплат на закупку товаров, работ, услуг по строке 26500 муниципального бюджетного учреждения муниципального образования Новокубанский район</t>
    </r>
  </si>
  <si>
    <t xml:space="preserve">должен быть не менее суммы показателей строк 26410, 26420, 26430, 26440 по соответствующей графе, муниципального автономного учреждения - не менее показателя строки 26430 по </t>
  </si>
  <si>
    <t>соответствующей графе.</t>
  </si>
  <si>
    <t xml:space="preserve"> Управление образования администрации  муниципального образования Новокубанский район</t>
  </si>
  <si>
    <t>Заработная плата АУП</t>
  </si>
  <si>
    <t>Заработная плата пед персонал</t>
  </si>
  <si>
    <t>Заработная плата УВП</t>
  </si>
  <si>
    <t>Заработная плата МОП</t>
  </si>
  <si>
    <t>Начальник управления образования администрации  муниципального образования Новокубанский район</t>
  </si>
  <si>
    <t xml:space="preserve">          ______________________                      Кулиева Д.Т.</t>
  </si>
  <si>
    <t>К.С.Костенко</t>
  </si>
  <si>
    <t>Продукты питания</t>
  </si>
  <si>
    <t>с указанием источника финансирования (краевой бюджет));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</si>
  <si>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район(краевой бюджет)</t>
  </si>
  <si>
    <t>субсидии на финансовое обеспечение выполнения муниципального задания за счет средств бюджета муниципального образования Новокубанский район(муниципальный)</t>
  </si>
  <si>
    <t>Субсидия на выполнение муниципального задания местный бюджет;</t>
  </si>
  <si>
    <t>Субсидия на выполнение муниципального задания краевой бюджет;</t>
  </si>
  <si>
    <t>Н.А. Чаплыгина</t>
  </si>
  <si>
    <t>Заведующий  МДОБУ № 33</t>
  </si>
  <si>
    <t>МУНИЦИПАЛЬНОЕ ДОШКОЛЬНОЕ ОБРАЗОВАТЕЛЬНОЕ БЮДЖЕТНОЕ УЧРЕЖДЕНИЕ ДЕТСКИЙ САД № 33 "СОЛНЫШКО" ПОС.ЗОРЬКА МУНИЦИПАЛЬНОГО ОБРАЗОВАНИЯ НОВОКУБАНСКИЙ РАЙОН</t>
  </si>
  <si>
    <t>Заработная плата служащих</t>
  </si>
  <si>
    <t>3</t>
  </si>
  <si>
    <t>№ п/п</t>
  </si>
  <si>
    <t>Должность, группа должностей</t>
  </si>
  <si>
    <t>Установленная численность, единиц</t>
  </si>
  <si>
    <t>Ежемесячная надбавка к должностному окладу, %</t>
  </si>
  <si>
    <t>Районный коэффициент</t>
  </si>
  <si>
    <t>Фонд оплаты труда в год, руб. (гр. 3×гр. 4×(1+гр. 8/100)×гр. 9×12)</t>
  </si>
  <si>
    <t>Заработная плата МЕД</t>
  </si>
  <si>
    <t>Фонд оплаты труда в год, руб</t>
  </si>
  <si>
    <t>Больничный за счет работадателя</t>
  </si>
  <si>
    <t>Месячный ФОТ по штатному расписанию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</si>
  <si>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</si>
  <si>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</si>
  <si>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</si>
  <si>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1</t>
  </si>
  <si>
    <t>Заработная плата служищих</t>
  </si>
  <si>
    <t>Расчет (обоснование) расходов на уплату налогов, сборов и иных платежей</t>
  </si>
  <si>
    <t>Мун.бюджет 925 0701 0110100590851 291 (т.с. 50.06.00)</t>
  </si>
  <si>
    <t>Налоговая баз, руб.</t>
  </si>
  <si>
    <t>Ставка налога, %</t>
  </si>
  <si>
    <t>Сумма исчисленного налога, подлежащего уплате, руб. (гр. 3×гр. 4/100)</t>
  </si>
  <si>
    <t>Мун.бюджет 925 0701 0110100590853 291 (т.с. 50.06.00)</t>
  </si>
  <si>
    <t xml:space="preserve">Экология </t>
  </si>
  <si>
    <t>Земельный налог</t>
  </si>
  <si>
    <t>Расчеты (обоснования) выплат персоналу</t>
  </si>
  <si>
    <t>Расчет (обоснование) расходов на оплату коммунальных услуг</t>
  </si>
  <si>
    <t>Расчет (обоснование) расходов на оплату работ, услуг по содержанию имущества</t>
  </si>
  <si>
    <t>Расчет (обоснование) расходов на оплату прочих работ, услуг</t>
  </si>
  <si>
    <t>Субсидия на выполнение муниципального задания местного бюджета;</t>
  </si>
  <si>
    <t>Количество работ (услуг)</t>
  </si>
  <si>
    <t>Стоимость работ (услуг), руб.</t>
  </si>
  <si>
    <t>Итого</t>
  </si>
  <si>
    <t xml:space="preserve"> «___»_________________ 2023 г.                                                           </t>
  </si>
  <si>
    <t>Краевой бюджет 925 07010110160860111 211 (т.с. 50.03.01)</t>
  </si>
  <si>
    <t>Мун.бюджет 925 07010110100590111 211 (т.с. 50.06.00)</t>
  </si>
  <si>
    <t>Мун.бюджет 925 07020110200590111 266 (т.с. 50.06.00)</t>
  </si>
  <si>
    <r>
      <t>Код по бюджетной классификации Российской Федерации</t>
    </r>
    <r>
      <rPr>
        <u val="single"/>
        <vertAlign val="superscript"/>
        <sz val="10"/>
        <rFont val="Times New Roman"/>
        <family val="1"/>
      </rPr>
      <t>3</t>
    </r>
  </si>
  <si>
    <r>
      <t>Аналитический код</t>
    </r>
    <r>
      <rPr>
        <u val="single"/>
        <vertAlign val="superscript"/>
        <sz val="10"/>
        <rFont val="Times New Roman"/>
        <family val="1"/>
      </rPr>
      <t xml:space="preserve">4 </t>
    </r>
  </si>
  <si>
    <r>
      <t>Остаток средств на начало текущего финансового года</t>
    </r>
    <r>
      <rPr>
        <u val="single"/>
        <vertAlign val="superscript"/>
        <sz val="10"/>
        <rFont val="Times New Roman"/>
        <family val="1"/>
      </rPr>
      <t>5</t>
    </r>
  </si>
  <si>
    <r>
      <t>Остаток средств на конец текущего финансового года</t>
    </r>
    <r>
      <rPr>
        <u val="single"/>
        <vertAlign val="superscript"/>
        <sz val="10"/>
        <rFont val="Times New Roman"/>
        <family val="1"/>
      </rPr>
      <t>5</t>
    </r>
  </si>
  <si>
    <r>
      <t>прочие поступления, всего</t>
    </r>
    <r>
      <rPr>
        <u val="single"/>
        <vertAlign val="superscript"/>
        <sz val="10"/>
        <rFont val="Times New Roman"/>
        <family val="1"/>
      </rPr>
      <t>6</t>
    </r>
  </si>
  <si>
    <r>
      <t>расходы на закупку товаров, работ, услуг, всего</t>
    </r>
    <r>
      <rPr>
        <b/>
        <u val="single"/>
        <vertAlign val="superscript"/>
        <sz val="10"/>
        <rFont val="Times New Roman"/>
        <family val="1"/>
      </rPr>
      <t>7</t>
    </r>
  </si>
  <si>
    <r>
      <t>Выплаты, уменьшающие доход, всего</t>
    </r>
    <r>
      <rPr>
        <u val="single"/>
        <vertAlign val="superscript"/>
        <sz val="10"/>
        <rFont val="Times New Roman"/>
        <family val="1"/>
      </rPr>
      <t>8</t>
    </r>
  </si>
  <si>
    <r>
      <t>налог на прибыль</t>
    </r>
    <r>
      <rPr>
        <u val="single"/>
        <vertAlign val="superscript"/>
        <sz val="10"/>
        <rFont val="Times New Roman"/>
        <family val="1"/>
      </rPr>
      <t>8</t>
    </r>
  </si>
  <si>
    <r>
      <t>налог на добавленную стоимость</t>
    </r>
    <r>
      <rPr>
        <u val="single"/>
        <vertAlign val="superscript"/>
        <sz val="10"/>
        <rFont val="Times New Roman"/>
        <family val="1"/>
      </rPr>
      <t>8</t>
    </r>
  </si>
  <si>
    <r>
      <t>прочие налоги, уменьшающие доход</t>
    </r>
    <r>
      <rPr>
        <u val="single"/>
        <vertAlign val="superscript"/>
        <sz val="10"/>
        <rFont val="Times New Roman"/>
        <family val="1"/>
      </rPr>
      <t>8</t>
    </r>
  </si>
  <si>
    <r>
      <t>Прочие выплаты, всего</t>
    </r>
    <r>
      <rPr>
        <u val="single"/>
        <vertAlign val="superscript"/>
        <sz val="10"/>
        <rFont val="Times New Roman"/>
        <family val="1"/>
      </rPr>
      <t>9</t>
    </r>
  </si>
  <si>
    <r>
      <t>Раздел 2. Сведения по выплатам на закупки товаров, работ, услуг</t>
    </r>
    <r>
      <rPr>
        <u val="single"/>
        <vertAlign val="superscript"/>
        <sz val="10"/>
        <color indexed="12"/>
        <rFont val="Times New Roman"/>
        <family val="1"/>
      </rPr>
      <t>10</t>
    </r>
  </si>
  <si>
    <r>
      <t>Выплаты на закупку товаров, работ, услуг, всего</t>
    </r>
    <r>
      <rPr>
        <u val="single"/>
        <vertAlign val="superscript"/>
        <sz val="10"/>
        <color indexed="12"/>
        <rFont val="Times New Roman"/>
        <family val="1"/>
      </rPr>
      <t>11</t>
    </r>
  </si>
  <si>
    <r>
      <t>по контрактам (договорам), заключенным до начала текущего финансового года без применения норм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года № 223-ФЗ «О закупках товаров, работ, услуг отдельными видами юридических лиц» (далее - Федеральный закон № 223-ФЗ)</t>
    </r>
    <r>
      <rPr>
        <u val="single"/>
        <vertAlign val="superscript"/>
        <sz val="10"/>
        <color indexed="12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</si>
  <si>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</t>
    </r>
    <r>
      <rPr>
        <u val="single"/>
        <vertAlign val="superscript"/>
        <sz val="10"/>
        <color indexed="12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</si>
  <si>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№ 44-ФЗ</t>
    </r>
    <r>
      <rPr>
        <u val="single"/>
        <vertAlign val="superscript"/>
        <sz val="10"/>
        <color indexed="12"/>
        <rFont val="Times New Roman"/>
        <family val="1"/>
      </rPr>
      <t xml:space="preserve">13 </t>
    </r>
  </si>
  <si>
    <r>
      <t>по контрактам (договорам), заключенным до начала текущего финансового года с учетом требований Федерального закона № 223-ФЗ</t>
    </r>
    <r>
      <rPr>
        <u val="single"/>
        <vertAlign val="superscript"/>
        <sz val="10"/>
        <color indexed="12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</si>
  <si>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  </r>
    <r>
      <rPr>
        <u val="single"/>
        <vertAlign val="superscript"/>
        <sz val="10"/>
        <color indexed="12"/>
        <rFont val="Times New Roman"/>
        <family val="1"/>
      </rPr>
      <t>13</t>
    </r>
  </si>
  <si>
    <r>
      <t>в соответствии с Федеральным законом № 223-ФЗ</t>
    </r>
    <r>
      <rPr>
        <u val="single"/>
        <vertAlign val="superscript"/>
        <sz val="10"/>
        <color indexed="12"/>
        <rFont val="Times New Roman"/>
        <family val="1"/>
      </rPr>
      <t>14</t>
    </r>
  </si>
  <si>
    <r>
      <t>за счет субсидий, предоставляемых на осуществление капитальных вложений</t>
    </r>
    <r>
      <rPr>
        <u val="single"/>
        <vertAlign val="superscript"/>
        <sz val="10"/>
        <color indexed="12"/>
        <rFont val="Times New Roman"/>
        <family val="1"/>
      </rPr>
      <t>15</t>
    </r>
  </si>
  <si>
    <r>
      <t>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</t>
    </r>
    <r>
      <rPr>
        <u val="single"/>
        <vertAlign val="superscript"/>
        <sz val="10"/>
        <color indexed="12"/>
        <rFont val="Times New Roman"/>
        <family val="1"/>
      </rPr>
      <t>16</t>
    </r>
  </si>
  <si>
    <r>
      <t xml:space="preserve">МП "Развитие образования" Приобретение движимого имущества дошкольным образовательным учреждениям </t>
    </r>
    <r>
      <rPr>
        <b/>
        <sz val="10"/>
        <rFont val="Times New Roman"/>
        <family val="1"/>
      </rPr>
      <t>к.с. 010.90.1001</t>
    </r>
  </si>
  <si>
    <r>
      <t xml:space="preserve">МП "Развитие образования" Капитальный ремонт, реконструкция дошкольных общеобразовательных учреждений </t>
    </r>
    <r>
      <rPr>
        <b/>
        <sz val="10"/>
        <rFont val="Times New Roman"/>
        <family val="1"/>
      </rPr>
      <t>к.с. 010.90.2001</t>
    </r>
  </si>
  <si>
    <r>
      <t xml:space="preserve">МП "развитие образования" Подготовка проектно-сметной документации, строительный надзор, услуги по обеспечению и техническому заключению объектов </t>
    </r>
    <r>
      <rPr>
        <b/>
        <sz val="10"/>
        <rFont val="Times New Roman"/>
        <family val="1"/>
      </rPr>
      <t>к.с. 011.02.2008</t>
    </r>
  </si>
  <si>
    <r>
      <t xml:space="preserve">МП "Развитие образования"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 образовательных организаций, проживающих в сельских населенных пунктах, рабочих поселках (поселках городского типа) на территории Краснодарского края) </t>
    </r>
    <r>
      <rPr>
        <b/>
        <sz val="10"/>
        <rFont val="Times New Roman"/>
        <family val="1"/>
      </rPr>
      <t>к.с. 016.08.2001</t>
    </r>
  </si>
  <si>
    <r>
      <t xml:space="preserve">МП "Обеспечение безопасности населения" Противопожарные мероприятия </t>
    </r>
    <r>
      <rPr>
        <b/>
        <sz val="10"/>
        <rFont val="Times New Roman"/>
        <family val="1"/>
      </rPr>
      <t>к.с. 061.01.4001</t>
    </r>
  </si>
  <si>
    <r>
      <t xml:space="preserve">МП "Обеспечение безопасности населения" За техническое обслуживание установленного оборудования РСПИ "Стрелец-Мониторинг" </t>
    </r>
    <r>
      <rPr>
        <b/>
        <sz val="10"/>
        <rFont val="Times New Roman"/>
        <family val="1"/>
      </rPr>
      <t>к.с. 061.01.4002</t>
    </r>
  </si>
  <si>
    <r>
      <t xml:space="preserve">МП "Обеспечение безопасности населения" Специализированная физическая охрана </t>
    </r>
    <r>
      <rPr>
        <b/>
        <sz val="10"/>
        <rFont val="Times New Roman"/>
        <family val="1"/>
      </rPr>
      <t>к.с. 061.01.5001</t>
    </r>
  </si>
  <si>
    <r>
      <t xml:space="preserve">МП "Обеспечение безопасности населения" Антитеррористические мероприятия объектов образования </t>
    </r>
    <r>
      <rPr>
        <b/>
        <sz val="10"/>
        <rFont val="Times New Roman"/>
        <family val="1"/>
      </rPr>
      <t>к.с. 061.01.5001</t>
    </r>
  </si>
  <si>
    <t>Фонд оплаты труда в год, руб (гр. 3×гр. 4×(1+гр. 8/100)×гр. 9×12)</t>
  </si>
  <si>
    <t>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</si>
  <si>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для начисления страховых взносов, руб.</t>
  </si>
  <si>
    <t>Сумма взноса, руб.</t>
  </si>
  <si>
    <t>Мун.бюджет 925 07010110100590119 213 (т.с. 50.06.00)</t>
  </si>
  <si>
    <t>Краевой бюджет 925 07010110160860119 213 (т.с. 50.03.01)</t>
  </si>
  <si>
    <t>Размер приобретения ресурсов</t>
  </si>
  <si>
    <t>Тариф (с учетом НДС), руб.</t>
  </si>
  <si>
    <t>Индексация, %</t>
  </si>
  <si>
    <t>Сумма, руб. (гр. 4×гр. 5×гр. 6)</t>
  </si>
  <si>
    <t>Мун.бюджет 925 07010110100590244 223 (т.с. 50.06.00)</t>
  </si>
  <si>
    <t>Мун.бюджет 925 07010110100590247 223 (т.с. 50.06.00)</t>
  </si>
  <si>
    <t>Мун.бюджет 925 07010110100590244 225 (т.с. 50.06.00)</t>
  </si>
  <si>
    <t>Мун.бюджет 925 07010110100590244 226 (т.с. 50.06.00)</t>
  </si>
  <si>
    <t>Кравеой бюджет 925 07010110160860244 226 (т.с. 50.03.01)</t>
  </si>
  <si>
    <t>Расчет (обоснование) расходов на приобретение основных средств, материальных запасов</t>
  </si>
  <si>
    <t>Мун.бюджет 925 07010110100590244 342 (т.с. 50.06.00)</t>
  </si>
  <si>
    <t>Мун.бюджет 925 07010110100590244 310 (т.с. 50.06.00)</t>
  </si>
  <si>
    <t>Мун.бюджет 925 07010110100590244 346 (т.с. 50.06.00)</t>
  </si>
  <si>
    <t>925 07010110100590244 342 предпринимательская деятельночть (2.2)</t>
  </si>
  <si>
    <t>925 07010110100590244 346 предпринимательская деятельночть (2.2)</t>
  </si>
  <si>
    <t>Материальные затраты</t>
  </si>
  <si>
    <t>Субсидии на иные цели</t>
  </si>
  <si>
    <t>МП "Обеспечение безопасности населения" 925 07010620010140244 225 (к.с. 061.01.4002)</t>
  </si>
  <si>
    <t>Приобретение движимого имущества дошкольным образовательным учреждениям</t>
  </si>
  <si>
    <t xml:space="preserve"> Капитальный ремонт, реконструкция дошкольных общеобразовательных учреждений</t>
  </si>
  <si>
    <t>МП "Развитие образования"                                      925 07010110109010244 310 (к.с. 010.90.1001)</t>
  </si>
  <si>
    <t>МП "Развитие образования"                                      925 07010110109020243 225 (к.с. 010.90.2001)</t>
  </si>
  <si>
    <t>МП "Развитие образования"                                           925 07010110160820112 267                                          (к.с. 016.08.2001)</t>
  </si>
  <si>
    <t xml:space="preserve">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 образовательных организаций, проживающих в сельских населенных пунктах, рабочих поселках (поселках городского типа) на территории Краснодарского края)</t>
  </si>
  <si>
    <t>Подготовка проектно-сметной документации, строительный надзор, услуги по обеспечению и техническому заключению объектов</t>
  </si>
  <si>
    <t>МП "Развитие образования"                                      925 07010110110220244 226 (к.с. 011.02.2008)</t>
  </si>
  <si>
    <t>Противопожарные мероприятия</t>
  </si>
  <si>
    <t>МП "Обеспечение безопасности населения" 925 07010630110150244 226 (к.с. 061.01.5001)</t>
  </si>
  <si>
    <t>Антитеррористические мероприятия объектов образования</t>
  </si>
  <si>
    <t>Вывоз ТКО кредиторская задолженность</t>
  </si>
  <si>
    <t>Вывоз ТКО</t>
  </si>
  <si>
    <t>Водоснабжение</t>
  </si>
  <si>
    <t>Электроэнергия</t>
  </si>
  <si>
    <t>Электроэнергия кредиторская задолженность</t>
  </si>
  <si>
    <t>Газоснабжение</t>
  </si>
  <si>
    <t>Специализированная физическая охрана до сентября кредиторская задолженность</t>
  </si>
  <si>
    <t>Специализированная физическая охрана до ноября кредиторская задолженность</t>
  </si>
  <si>
    <t>Специализированная физическая охрана за декабрь</t>
  </si>
  <si>
    <t>Специализированная физическая охрана до марта</t>
  </si>
  <si>
    <t>Техническое обслуживание ПАС и системы оповещания о пожаре</t>
  </si>
  <si>
    <t>Охрана объекта</t>
  </si>
  <si>
    <t>Техническое обслуживание комплекса средств ТС</t>
  </si>
  <si>
    <t>Техническое обслуживание системы мониторинга</t>
  </si>
  <si>
    <t>Специализированная физическая охрана до июня</t>
  </si>
  <si>
    <t>Специализированная физическая охрана до августа</t>
  </si>
  <si>
    <t>Работы по содержанию имущества</t>
  </si>
  <si>
    <t>Основные средства</t>
  </si>
  <si>
    <t>Холодильник, электроплита</t>
  </si>
  <si>
    <t>с указанием источника финансирования (предпринимательская деятельность (2.2));</t>
  </si>
  <si>
    <r>
      <t xml:space="preserve">МП "Развитие образования" </t>
    </r>
    <r>
      <rPr>
        <b/>
        <sz val="10"/>
        <rFont val="Times New Roman"/>
        <family val="1"/>
      </rPr>
      <t>к.с. 016.08.2011</t>
    </r>
    <r>
      <rPr>
        <sz val="10"/>
        <rFont val="Times New Roman"/>
        <family val="1"/>
      </rPr>
      <t>;</t>
    </r>
  </si>
  <si>
    <r>
      <t xml:space="preserve">МП "Развитие образования" Подготовка проектно-сметной документации, строительный надзор, услуги по обеспечению и техническому заключению объектов </t>
    </r>
    <r>
      <rPr>
        <b/>
        <sz val="10"/>
        <rFont val="Times New Roman"/>
        <family val="1"/>
      </rPr>
      <t>к.с. 011.02.2008</t>
    </r>
  </si>
  <si>
    <t>Ведущий бухгалтер</t>
  </si>
  <si>
    <r>
      <t xml:space="preserve">МП "Развитие образования"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 образовательных организаций, проживающих в сельских населенных пунктах, рабочих поселках (поселках городского типа) на территории Краснодарского края) </t>
    </r>
    <r>
      <rPr>
        <b/>
        <sz val="10"/>
        <rFont val="Times New Roman"/>
        <family val="1"/>
      </rPr>
      <t>к.с. 061.08.2001</t>
    </r>
  </si>
  <si>
    <t>Краевой бюджет 925 07010110160860111 266 (т.с. 50.03.01)</t>
  </si>
  <si>
    <t xml:space="preserve">Ю. В. Колядина </t>
  </si>
  <si>
    <t>на 2024 г. текущий финансовый год</t>
  </si>
  <si>
    <t>на 2025 г. первый год планового периода</t>
  </si>
  <si>
    <t>на 2026 г. второй год планового периода</t>
  </si>
  <si>
    <t>Дезинфекция</t>
  </si>
  <si>
    <t>Проф.испытания электрооборудования</t>
  </si>
  <si>
    <t>Поверка весов</t>
  </si>
  <si>
    <t>Контрольно-измерительные работы</t>
  </si>
  <si>
    <t>Техобслуживание и ремонт</t>
  </si>
  <si>
    <t xml:space="preserve">Медосмотр </t>
  </si>
  <si>
    <t>Контур.</t>
  </si>
  <si>
    <t>Санминимум</t>
  </si>
  <si>
    <t>Проект энергосбережения</t>
  </si>
  <si>
    <t xml:space="preserve"> финансово-хозяйственной деятельности на 2024 год</t>
  </si>
  <si>
    <r>
      <t>(на 2024 год и плановый период 2025 и 2026 годов</t>
    </r>
    <r>
      <rPr>
        <b/>
        <sz val="10"/>
        <color indexed="8"/>
        <rFont val="Times New Roman"/>
        <family val="1"/>
      </rPr>
      <t>)</t>
    </r>
  </si>
  <si>
    <t>МП "Обеспечение безопасности населения" 925 07010620110140244 225 (к.с. 061.01.4000)</t>
  </si>
  <si>
    <t>МП "Обеспечение безопасности населения" 925 07010630110150244 225 (к.с. 061.01.5000)</t>
  </si>
  <si>
    <r>
      <t xml:space="preserve">МП "Обеспечение безопасности населения" Противопожарные мероприятия </t>
    </r>
    <r>
      <rPr>
        <b/>
        <sz val="10"/>
        <rFont val="Times New Roman"/>
        <family val="1"/>
      </rPr>
      <t>к.с. 061.01.4000</t>
    </r>
  </si>
  <si>
    <t>МП "Обеспечение безопасности населения" Специализированная физическая охрана к.с. 061.01.5000</t>
  </si>
  <si>
    <t>кредиторка 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</si>
</sst>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\ mmmm\ yyyy\ &quot;г.&quot;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"/>
    <numFmt numFmtId="183" formatCode="#,##0.0"/>
    <numFmt numFmtId="184" formatCode="#,##0.00_ ;[Red]\-#,##0.00\ "/>
    <numFmt numFmtId="185" formatCode="0.00_ ;[Red]\-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0"/>
      <color indexed="56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4" fontId="60" fillId="0" borderId="0" xfId="0" applyNumberFormat="1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left" vertical="center"/>
    </xf>
    <xf numFmtId="184" fontId="5" fillId="0" borderId="0" xfId="0" applyNumberFormat="1" applyFont="1" applyFill="1" applyAlignment="1">
      <alignment horizontal="left" vertical="center"/>
    </xf>
    <xf numFmtId="184" fontId="5" fillId="0" borderId="10" xfId="0" applyNumberFormat="1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left" vertical="center" wrapText="1"/>
    </xf>
    <xf numFmtId="184" fontId="60" fillId="0" borderId="0" xfId="0" applyNumberFormat="1" applyFont="1" applyAlignment="1">
      <alignment horizontal="center" vertical="center"/>
    </xf>
    <xf numFmtId="184" fontId="60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left" vertical="center"/>
    </xf>
    <xf numFmtId="173" fontId="5" fillId="0" borderId="0" xfId="68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left" vertical="center" wrapText="1"/>
    </xf>
    <xf numFmtId="185" fontId="3" fillId="0" borderId="10" xfId="0" applyNumberFormat="1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horizontal="center" vertical="center"/>
    </xf>
    <xf numFmtId="184" fontId="60" fillId="0" borderId="0" xfId="0" applyNumberFormat="1" applyFont="1" applyFill="1" applyAlignment="1">
      <alignment horizontal="left" vertical="center"/>
    </xf>
    <xf numFmtId="184" fontId="60" fillId="0" borderId="10" xfId="0" applyNumberFormat="1" applyFont="1" applyFill="1" applyBorder="1" applyAlignment="1">
      <alignment horizontal="left" vertical="center"/>
    </xf>
    <xf numFmtId="0" fontId="60" fillId="0" borderId="0" xfId="0" applyFont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11" xfId="0" applyFont="1" applyBorder="1" applyAlignment="1">
      <alignment vertic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7" fillId="0" borderId="10" xfId="42" applyFont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17" fillId="34" borderId="10" xfId="42" applyFont="1" applyFill="1" applyBorder="1" applyAlignment="1">
      <alignment horizontal="left" vertical="center" wrapText="1"/>
    </xf>
    <xf numFmtId="0" fontId="19" fillId="0" borderId="10" xfId="42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0" xfId="42" applyFont="1" applyAlignment="1">
      <alignment horizontal="left"/>
    </xf>
    <xf numFmtId="0" fontId="63" fillId="33" borderId="10" xfId="42" applyFont="1" applyFill="1" applyBorder="1" applyAlignment="1">
      <alignment horizontal="left" vertical="center" wrapText="1"/>
    </xf>
    <xf numFmtId="0" fontId="60" fillId="33" borderId="0" xfId="0" applyFont="1" applyFill="1" applyAlignment="1">
      <alignment/>
    </xf>
    <xf numFmtId="0" fontId="63" fillId="0" borderId="10" xfId="42" applyFont="1" applyBorder="1" applyAlignment="1">
      <alignment horizontal="left" vertical="center" wrapText="1"/>
    </xf>
    <xf numFmtId="0" fontId="60" fillId="34" borderId="0" xfId="0" applyFont="1" applyFill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5" fillId="18" borderId="18" xfId="0" applyNumberFormat="1" applyFont="1" applyFill="1" applyBorder="1" applyAlignment="1">
      <alignment horizontal="right" vertical="center" wrapText="1"/>
    </xf>
    <xf numFmtId="184" fontId="3" fillId="0" borderId="0" xfId="59" applyNumberFormat="1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184" fontId="60" fillId="0" borderId="0" xfId="0" applyNumberFormat="1" applyFont="1" applyAlignment="1">
      <alignment horizontal="left" vertical="center"/>
    </xf>
    <xf numFmtId="184" fontId="60" fillId="0" borderId="10" xfId="0" applyNumberFormat="1" applyFont="1" applyBorder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184" fontId="60" fillId="0" borderId="0" xfId="0" applyNumberFormat="1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4" fontId="60" fillId="0" borderId="15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3" fontId="60" fillId="0" borderId="17" xfId="0" applyNumberFormat="1" applyFont="1" applyFill="1" applyBorder="1" applyAlignment="1">
      <alignment horizontal="center" vertical="center"/>
    </xf>
    <xf numFmtId="4" fontId="60" fillId="0" borderId="17" xfId="0" applyNumberFormat="1" applyFont="1" applyFill="1" applyBorder="1" applyAlignment="1">
      <alignment horizontal="right" vertical="center"/>
    </xf>
    <xf numFmtId="0" fontId="62" fillId="0" borderId="19" xfId="0" applyFont="1" applyFill="1" applyBorder="1" applyAlignment="1">
      <alignment horizontal="center" vertical="center"/>
    </xf>
    <xf numFmtId="4" fontId="62" fillId="18" borderId="18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3" fontId="3" fillId="0" borderId="24" xfId="68" applyFont="1" applyFill="1" applyBorder="1" applyAlignment="1">
      <alignment horizontal="right" vertical="center"/>
    </xf>
    <xf numFmtId="173" fontId="3" fillId="0" borderId="25" xfId="68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/>
    </xf>
    <xf numFmtId="0" fontId="60" fillId="36" borderId="0" xfId="0" applyFont="1" applyFill="1" applyBorder="1" applyAlignment="1">
      <alignment horizontal="left" vertical="center" wrapText="1"/>
    </xf>
    <xf numFmtId="0" fontId="60" fillId="36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7" fillId="0" borderId="10" xfId="42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left"/>
    </xf>
    <xf numFmtId="4" fontId="5" fillId="0" borderId="28" xfId="0" applyNumberFormat="1" applyFont="1" applyFill="1" applyBorder="1" applyAlignment="1">
      <alignment horizontal="right" vertical="center" wrapText="1"/>
    </xf>
    <xf numFmtId="4" fontId="5" fillId="0" borderId="29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right" vertical="center"/>
    </xf>
    <xf numFmtId="0" fontId="62" fillId="0" borderId="44" xfId="0" applyFont="1" applyFill="1" applyBorder="1" applyAlignment="1">
      <alignment horizontal="right" vertical="center"/>
    </xf>
    <xf numFmtId="0" fontId="62" fillId="0" borderId="29" xfId="0" applyFont="1" applyFill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left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left" vertical="center" wrapText="1"/>
    </xf>
    <xf numFmtId="0" fontId="60" fillId="0" borderId="45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" fontId="5" fillId="18" borderId="48" xfId="0" applyNumberFormat="1" applyFont="1" applyFill="1" applyBorder="1" applyAlignment="1">
      <alignment horizontal="right" vertical="center"/>
    </xf>
    <xf numFmtId="4" fontId="5" fillId="18" borderId="44" xfId="0" applyNumberFormat="1" applyFont="1" applyFill="1" applyBorder="1" applyAlignment="1">
      <alignment horizontal="right" vertical="center"/>
    </xf>
    <xf numFmtId="4" fontId="5" fillId="18" borderId="49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4" fontId="3" fillId="0" borderId="46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54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45" xfId="0" applyNumberFormat="1" applyFont="1" applyFill="1" applyBorder="1" applyAlignment="1">
      <alignment horizontal="right" vertical="center"/>
    </xf>
    <xf numFmtId="4" fontId="3" fillId="0" borderId="55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28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4" fontId="5" fillId="18" borderId="59" xfId="0" applyNumberFormat="1" applyFont="1" applyFill="1" applyBorder="1" applyAlignment="1">
      <alignment horizontal="right" vertical="center"/>
    </xf>
    <xf numFmtId="4" fontId="5" fillId="18" borderId="60" xfId="0" applyNumberFormat="1" applyFont="1" applyFill="1" applyBorder="1" applyAlignment="1">
      <alignment horizontal="right" vertical="center"/>
    </xf>
    <xf numFmtId="4" fontId="5" fillId="18" borderId="62" xfId="0" applyNumberFormat="1" applyFont="1" applyFill="1" applyBorder="1" applyAlignment="1">
      <alignment horizontal="right" vertical="center"/>
    </xf>
    <xf numFmtId="9" fontId="3" fillId="0" borderId="24" xfId="64" applyFont="1" applyFill="1" applyBorder="1" applyAlignment="1">
      <alignment horizontal="center" vertical="center"/>
    </xf>
    <xf numFmtId="9" fontId="3" fillId="0" borderId="11" xfId="64" applyFont="1" applyFill="1" applyBorder="1" applyAlignment="1">
      <alignment horizontal="center" vertical="center"/>
    </xf>
    <xf numFmtId="9" fontId="3" fillId="0" borderId="36" xfId="64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9" fontId="3" fillId="0" borderId="23" xfId="64" applyFont="1" applyFill="1" applyBorder="1" applyAlignment="1">
      <alignment horizontal="center" vertical="center"/>
    </xf>
    <xf numFmtId="9" fontId="3" fillId="0" borderId="45" xfId="64" applyFont="1" applyFill="1" applyBorder="1" applyAlignment="1">
      <alignment horizontal="center" vertical="center"/>
    </xf>
    <xf numFmtId="9" fontId="3" fillId="0" borderId="22" xfId="64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3" fontId="5" fillId="18" borderId="59" xfId="68" applyFont="1" applyFill="1" applyBorder="1" applyAlignment="1">
      <alignment horizontal="right" vertical="center"/>
    </xf>
    <xf numFmtId="173" fontId="5" fillId="18" borderId="60" xfId="68" applyFont="1" applyFill="1" applyBorder="1" applyAlignment="1">
      <alignment horizontal="right" vertical="center"/>
    </xf>
    <xf numFmtId="173" fontId="5" fillId="18" borderId="62" xfId="68" applyFont="1" applyFill="1" applyBorder="1" applyAlignment="1">
      <alignment horizontal="right" vertical="center"/>
    </xf>
    <xf numFmtId="173" fontId="3" fillId="0" borderId="24" xfId="68" applyFont="1" applyFill="1" applyBorder="1" applyAlignment="1">
      <alignment horizontal="right" vertical="center"/>
    </xf>
    <xf numFmtId="173" fontId="3" fillId="0" borderId="11" xfId="68" applyFont="1" applyFill="1" applyBorder="1" applyAlignment="1">
      <alignment horizontal="right" vertical="center"/>
    </xf>
    <xf numFmtId="173" fontId="3" fillId="0" borderId="25" xfId="68" applyFont="1" applyFill="1" applyBorder="1" applyAlignment="1">
      <alignment horizontal="right" vertical="center"/>
    </xf>
    <xf numFmtId="173" fontId="3" fillId="0" borderId="23" xfId="68" applyFont="1" applyFill="1" applyBorder="1" applyAlignment="1">
      <alignment horizontal="center" vertical="center"/>
    </xf>
    <xf numFmtId="173" fontId="3" fillId="0" borderId="45" xfId="68" applyFont="1" applyFill="1" applyBorder="1" applyAlignment="1">
      <alignment horizontal="center" vertical="center"/>
    </xf>
    <xf numFmtId="173" fontId="3" fillId="0" borderId="55" xfId="68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left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left" vertical="center"/>
    </xf>
    <xf numFmtId="3" fontId="3" fillId="0" borderId="45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4" xfId="56"/>
    <cellStyle name="Обычный 3" xfId="57"/>
    <cellStyle name="Обычный 4" xfId="58"/>
    <cellStyle name="Обычный_1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0</xdr:rowOff>
    </xdr:from>
    <xdr:to>
      <xdr:col>4</xdr:col>
      <xdr:colOff>990600</xdr:colOff>
      <xdr:row>49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161925" y="12430125"/>
          <a:ext cx="5962650" cy="2000250"/>
        </a:xfrm>
        <a:prstGeom prst="rect">
          <a:avLst/>
        </a:prstGeom>
        <a:noFill/>
        <a:ln w="228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40</xdr:row>
      <xdr:rowOff>0</xdr:rowOff>
    </xdr:from>
    <xdr:to>
      <xdr:col>4</xdr:col>
      <xdr:colOff>990600</xdr:colOff>
      <xdr:row>49</xdr:row>
      <xdr:rowOff>142875</xdr:rowOff>
    </xdr:to>
    <xdr:sp>
      <xdr:nvSpPr>
        <xdr:cNvPr id="2" name="Прямоугольник 3"/>
        <xdr:cNvSpPr>
          <a:spLocks/>
        </xdr:cNvSpPr>
      </xdr:nvSpPr>
      <xdr:spPr>
        <a:xfrm>
          <a:off x="161925" y="12430125"/>
          <a:ext cx="5962650" cy="2000250"/>
        </a:xfrm>
        <a:prstGeom prst="rect">
          <a:avLst/>
        </a:prstGeom>
        <a:noFill/>
        <a:ln w="228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160" zoomScaleNormal="160" zoomScalePageLayoutView="0" workbookViewId="0" topLeftCell="A11">
      <selection activeCell="N27" sqref="N27:O27"/>
    </sheetView>
  </sheetViews>
  <sheetFormatPr defaultColWidth="9.140625" defaultRowHeight="15"/>
  <cols>
    <col min="1" max="16384" width="9.140625" style="46" customWidth="1"/>
  </cols>
  <sheetData>
    <row r="1" spans="9:15" ht="15" customHeight="1" hidden="1">
      <c r="I1" s="43"/>
      <c r="J1" s="139" t="s">
        <v>0</v>
      </c>
      <c r="K1" s="139"/>
      <c r="L1" s="139"/>
      <c r="M1" s="139"/>
      <c r="N1" s="139"/>
      <c r="O1" s="139"/>
    </row>
    <row r="2" spans="9:15" ht="15" customHeight="1" hidden="1">
      <c r="I2" s="43"/>
      <c r="J2" s="139" t="s">
        <v>1</v>
      </c>
      <c r="K2" s="139"/>
      <c r="L2" s="139"/>
      <c r="M2" s="139"/>
      <c r="N2" s="139"/>
      <c r="O2" s="139"/>
    </row>
    <row r="3" spans="9:15" ht="15" customHeight="1" hidden="1">
      <c r="I3" s="43"/>
      <c r="J3" s="139"/>
      <c r="K3" s="139"/>
      <c r="L3" s="139"/>
      <c r="M3" s="139"/>
      <c r="N3" s="139"/>
      <c r="O3" s="139"/>
    </row>
    <row r="4" spans="9:15" ht="15" customHeight="1" hidden="1">
      <c r="I4" s="43"/>
      <c r="J4" s="139"/>
      <c r="K4" s="139"/>
      <c r="L4" s="139"/>
      <c r="M4" s="139"/>
      <c r="N4" s="139"/>
      <c r="O4" s="139"/>
    </row>
    <row r="5" spans="9:15" ht="15" customHeight="1" hidden="1">
      <c r="I5" s="43"/>
      <c r="J5" s="139"/>
      <c r="K5" s="139"/>
      <c r="L5" s="139"/>
      <c r="M5" s="139"/>
      <c r="N5" s="139"/>
      <c r="O5" s="139"/>
    </row>
    <row r="6" spans="9:15" ht="15" customHeight="1" hidden="1">
      <c r="I6" s="43"/>
      <c r="J6" s="139"/>
      <c r="K6" s="139"/>
      <c r="L6" s="139"/>
      <c r="M6" s="139"/>
      <c r="N6" s="139"/>
      <c r="O6" s="139"/>
    </row>
    <row r="8" spans="10:15" ht="12.75">
      <c r="J8" s="141" t="s">
        <v>2</v>
      </c>
      <c r="K8" s="141"/>
      <c r="L8" s="141"/>
      <c r="M8" s="141"/>
      <c r="N8" s="141"/>
      <c r="O8" s="141"/>
    </row>
    <row r="9" ht="9" customHeight="1"/>
    <row r="10" spans="10:15" ht="81.75" customHeight="1">
      <c r="J10" s="139" t="s">
        <v>184</v>
      </c>
      <c r="K10" s="139"/>
      <c r="L10" s="139"/>
      <c r="M10" s="139"/>
      <c r="N10" s="139"/>
      <c r="O10" s="139"/>
    </row>
    <row r="11" spans="10:15" ht="12.75">
      <c r="J11" s="142" t="s">
        <v>3</v>
      </c>
      <c r="K11" s="142"/>
      <c r="L11" s="142"/>
      <c r="M11" s="142"/>
      <c r="N11" s="142"/>
      <c r="O11" s="142"/>
    </row>
    <row r="12" spans="10:15" ht="12.75">
      <c r="J12" s="47"/>
      <c r="K12" s="47"/>
      <c r="L12" s="47"/>
      <c r="M12" s="47" t="s">
        <v>183</v>
      </c>
      <c r="N12" s="47"/>
      <c r="O12" s="47"/>
    </row>
    <row r="13" spans="10:15" ht="12.75">
      <c r="J13" s="143" t="s">
        <v>4</v>
      </c>
      <c r="K13" s="143"/>
      <c r="L13" s="143"/>
      <c r="M13" s="143"/>
      <c r="N13" s="143"/>
      <c r="O13" s="143"/>
    </row>
    <row r="15" spans="10:15" ht="12.75">
      <c r="J15" s="144">
        <f>N26</f>
        <v>45334</v>
      </c>
      <c r="K15" s="144"/>
      <c r="L15" s="144"/>
      <c r="M15" s="144"/>
      <c r="N15" s="144"/>
      <c r="O15" s="144"/>
    </row>
    <row r="17" spans="1:15" ht="12.75">
      <c r="A17" s="140" t="s">
        <v>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</row>
    <row r="18" spans="1:15" ht="12.75">
      <c r="A18" s="140" t="s">
        <v>325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ht="12.75">
      <c r="A19" s="140" t="s">
        <v>326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ht="18.75" customHeight="1">
      <c r="A20" s="144">
        <f>J15</f>
        <v>45334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ht="8.25" customHeight="1"/>
    <row r="22" spans="1:15" ht="12.75">
      <c r="A22" s="139" t="s">
        <v>6</v>
      </c>
      <c r="B22" s="139"/>
      <c r="C22" s="139"/>
      <c r="D22" s="139"/>
      <c r="E22" s="139"/>
      <c r="F22" s="139"/>
      <c r="G22" s="145" t="s">
        <v>169</v>
      </c>
      <c r="H22" s="145"/>
      <c r="I22" s="145"/>
      <c r="J22" s="145"/>
      <c r="K22" s="145"/>
      <c r="L22" s="145"/>
      <c r="M22" s="145"/>
      <c r="N22" s="145"/>
      <c r="O22" s="145"/>
    </row>
    <row r="23" spans="1:15" ht="12.75">
      <c r="A23" s="139" t="s">
        <v>7</v>
      </c>
      <c r="B23" s="139"/>
      <c r="C23" s="139"/>
      <c r="D23" s="139"/>
      <c r="E23" s="139"/>
      <c r="F23" s="139"/>
      <c r="G23" s="146"/>
      <c r="H23" s="146"/>
      <c r="I23" s="146"/>
      <c r="J23" s="146"/>
      <c r="K23" s="146"/>
      <c r="L23" s="146"/>
      <c r="M23" s="146"/>
      <c r="N23" s="146"/>
      <c r="O23" s="146"/>
    </row>
    <row r="24" ht="11.25" customHeight="1"/>
    <row r="25" spans="13:15" ht="12.75">
      <c r="M25" s="44"/>
      <c r="N25" s="149" t="s">
        <v>8</v>
      </c>
      <c r="O25" s="149"/>
    </row>
    <row r="26" spans="1:15" ht="12.75">
      <c r="A26" s="139" t="s">
        <v>15</v>
      </c>
      <c r="B26" s="139"/>
      <c r="C26" s="139"/>
      <c r="D26" s="139"/>
      <c r="E26" s="139"/>
      <c r="F26" s="139"/>
      <c r="L26" s="147" t="s">
        <v>9</v>
      </c>
      <c r="M26" s="148"/>
      <c r="N26" s="150">
        <v>45334</v>
      </c>
      <c r="O26" s="150"/>
    </row>
    <row r="27" spans="1:15" ht="38.25" customHeight="1">
      <c r="A27" s="137" t="s">
        <v>185</v>
      </c>
      <c r="B27" s="137"/>
      <c r="C27" s="137"/>
      <c r="D27" s="137"/>
      <c r="E27" s="137"/>
      <c r="F27" s="137"/>
      <c r="G27" s="137"/>
      <c r="H27" s="137"/>
      <c r="I27" s="137"/>
      <c r="J27" s="137"/>
      <c r="L27" s="147" t="s">
        <v>10</v>
      </c>
      <c r="M27" s="148"/>
      <c r="N27" s="149"/>
      <c r="O27" s="149"/>
    </row>
    <row r="28" spans="1:15" ht="12.7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L28" s="147" t="s">
        <v>11</v>
      </c>
      <c r="M28" s="148"/>
      <c r="N28" s="149">
        <v>925</v>
      </c>
      <c r="O28" s="149"/>
    </row>
    <row r="29" spans="12:15" ht="37.5" customHeight="1">
      <c r="L29" s="147" t="s">
        <v>10</v>
      </c>
      <c r="M29" s="148"/>
      <c r="N29" s="149"/>
      <c r="O29" s="149"/>
    </row>
    <row r="30" spans="1:15" ht="12.75">
      <c r="A30" s="139" t="s">
        <v>16</v>
      </c>
      <c r="B30" s="139"/>
      <c r="C30" s="139"/>
      <c r="D30" s="139"/>
      <c r="E30" s="139"/>
      <c r="F30" s="139"/>
      <c r="L30" s="147" t="s">
        <v>12</v>
      </c>
      <c r="M30" s="148"/>
      <c r="N30" s="151">
        <v>2343017363</v>
      </c>
      <c r="O30" s="151"/>
    </row>
    <row r="31" spans="12:15" ht="12.75">
      <c r="L31" s="147" t="s">
        <v>13</v>
      </c>
      <c r="M31" s="148"/>
      <c r="N31" s="149">
        <v>234301001</v>
      </c>
      <c r="O31" s="149"/>
    </row>
    <row r="32" spans="12:15" ht="18.75" customHeight="1">
      <c r="L32" s="147" t="s">
        <v>14</v>
      </c>
      <c r="M32" s="148"/>
      <c r="N32" s="149">
        <v>383</v>
      </c>
      <c r="O32" s="149"/>
    </row>
  </sheetData>
  <sheetProtection/>
  <mergeCells count="32">
    <mergeCell ref="L26:M26"/>
    <mergeCell ref="L27:M27"/>
    <mergeCell ref="L28:M28"/>
    <mergeCell ref="L29:M29"/>
    <mergeCell ref="L30:M30"/>
    <mergeCell ref="L31:M31"/>
    <mergeCell ref="A26:F26"/>
    <mergeCell ref="L32:M32"/>
    <mergeCell ref="N25:O25"/>
    <mergeCell ref="N26:O26"/>
    <mergeCell ref="N27:O27"/>
    <mergeCell ref="N28:O28"/>
    <mergeCell ref="N29:O29"/>
    <mergeCell ref="N30:O30"/>
    <mergeCell ref="N31:O31"/>
    <mergeCell ref="N32:O32"/>
    <mergeCell ref="J13:O13"/>
    <mergeCell ref="J15:O15"/>
    <mergeCell ref="A20:O20"/>
    <mergeCell ref="A22:F22"/>
    <mergeCell ref="A23:F23"/>
    <mergeCell ref="G22:O23"/>
    <mergeCell ref="A27:J28"/>
    <mergeCell ref="A30:F30"/>
    <mergeCell ref="J1:O1"/>
    <mergeCell ref="J2:O6"/>
    <mergeCell ref="A17:O17"/>
    <mergeCell ref="A18:O18"/>
    <mergeCell ref="A19:O19"/>
    <mergeCell ref="J8:O8"/>
    <mergeCell ref="J10:O10"/>
    <mergeCell ref="J11:O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E18"/>
  <sheetViews>
    <sheetView view="pageBreakPreview" zoomScaleSheetLayoutView="100" zoomScalePageLayoutView="0" workbookViewId="0" topLeftCell="A1">
      <selection activeCell="BO11" sqref="BO11"/>
    </sheetView>
  </sheetViews>
  <sheetFormatPr defaultColWidth="9.140625" defaultRowHeight="15"/>
  <cols>
    <col min="1" max="1" width="3.7109375" style="20" customWidth="1"/>
    <col min="2" max="81" width="1.28515625" style="20" customWidth="1"/>
    <col min="82" max="82" width="3.7109375" style="20" customWidth="1"/>
    <col min="83" max="83" width="9.140625" style="112" customWidth="1"/>
    <col min="84" max="16384" width="9.140625" style="20" customWidth="1"/>
  </cols>
  <sheetData>
    <row r="2" spans="2:81" ht="12.75">
      <c r="B2" s="253" t="s">
        <v>267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</row>
    <row r="3" spans="2:81" ht="12.75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</row>
    <row r="4" spans="2:81" ht="26.25" customHeight="1">
      <c r="B4" s="280" t="s">
        <v>109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181" t="s">
        <v>271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</row>
    <row r="5" spans="2:81" ht="13.5" thickBo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</row>
    <row r="6" spans="2:81" ht="26.25" customHeight="1">
      <c r="B6" s="281" t="s">
        <v>188</v>
      </c>
      <c r="C6" s="170"/>
      <c r="D6" s="170"/>
      <c r="E6" s="171"/>
      <c r="F6" s="169" t="s">
        <v>114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1"/>
      <c r="AO6" s="169" t="s">
        <v>129</v>
      </c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1"/>
      <c r="BE6" s="169" t="s">
        <v>216</v>
      </c>
      <c r="BF6" s="170"/>
      <c r="BG6" s="170"/>
      <c r="BH6" s="170"/>
      <c r="BI6" s="170"/>
      <c r="BJ6" s="170"/>
      <c r="BK6" s="170"/>
      <c r="BL6" s="170"/>
      <c r="BM6" s="170"/>
      <c r="BN6" s="171"/>
      <c r="BO6" s="169" t="s">
        <v>217</v>
      </c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254"/>
    </row>
    <row r="7" spans="2:81" ht="12.75">
      <c r="B7" s="255"/>
      <c r="C7" s="245"/>
      <c r="D7" s="245"/>
      <c r="E7" s="246"/>
      <c r="F7" s="244">
        <v>1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6"/>
      <c r="AO7" s="244">
        <v>2</v>
      </c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6"/>
      <c r="BE7" s="244">
        <v>3</v>
      </c>
      <c r="BF7" s="245"/>
      <c r="BG7" s="245"/>
      <c r="BH7" s="245"/>
      <c r="BI7" s="245"/>
      <c r="BJ7" s="245"/>
      <c r="BK7" s="245"/>
      <c r="BL7" s="245"/>
      <c r="BM7" s="245"/>
      <c r="BN7" s="246"/>
      <c r="BO7" s="244">
        <v>4</v>
      </c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56"/>
    </row>
    <row r="8" spans="2:81" ht="12.75">
      <c r="B8" s="218">
        <v>1</v>
      </c>
      <c r="C8" s="209"/>
      <c r="D8" s="209"/>
      <c r="E8" s="210"/>
      <c r="F8" s="293" t="s">
        <v>177</v>
      </c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08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10"/>
      <c r="BE8" s="244"/>
      <c r="BF8" s="245"/>
      <c r="BG8" s="245"/>
      <c r="BH8" s="245"/>
      <c r="BI8" s="245"/>
      <c r="BJ8" s="245"/>
      <c r="BK8" s="245"/>
      <c r="BL8" s="245"/>
      <c r="BM8" s="245"/>
      <c r="BN8" s="246"/>
      <c r="BO8" s="287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9"/>
    </row>
    <row r="9" spans="2:81" ht="12.75">
      <c r="B9" s="218">
        <v>1</v>
      </c>
      <c r="C9" s="209"/>
      <c r="D9" s="209"/>
      <c r="E9" s="210"/>
      <c r="F9" s="293" t="s">
        <v>331</v>
      </c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30"/>
      <c r="AO9" s="208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10"/>
      <c r="BE9" s="244"/>
      <c r="BF9" s="245"/>
      <c r="BG9" s="245"/>
      <c r="BH9" s="245"/>
      <c r="BI9" s="245"/>
      <c r="BJ9" s="245"/>
      <c r="BK9" s="245"/>
      <c r="BL9" s="245"/>
      <c r="BM9" s="245"/>
      <c r="BN9" s="246"/>
      <c r="BO9" s="287">
        <v>25299.41</v>
      </c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9"/>
    </row>
    <row r="10" spans="2:83" ht="13.5" thickBot="1">
      <c r="B10" s="262" t="s">
        <v>218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4"/>
      <c r="AO10" s="265" t="s">
        <v>22</v>
      </c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7"/>
      <c r="BE10" s="211" t="s">
        <v>22</v>
      </c>
      <c r="BF10" s="212"/>
      <c r="BG10" s="212"/>
      <c r="BH10" s="212"/>
      <c r="BI10" s="212"/>
      <c r="BJ10" s="212"/>
      <c r="BK10" s="212"/>
      <c r="BL10" s="212"/>
      <c r="BM10" s="212"/>
      <c r="BN10" s="213"/>
      <c r="BO10" s="284">
        <f>BO9</f>
        <v>25299.41</v>
      </c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6"/>
      <c r="CE10" s="113"/>
    </row>
    <row r="11" spans="2:81" ht="12.7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</row>
    <row r="12" spans="2:81" ht="27" customHeight="1">
      <c r="B12" s="280" t="s">
        <v>109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181" t="s">
        <v>272</v>
      </c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</row>
    <row r="13" spans="2:81" ht="13.5" thickBo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</row>
    <row r="14" spans="2:81" ht="27.75" customHeight="1">
      <c r="B14" s="281" t="s">
        <v>188</v>
      </c>
      <c r="C14" s="170"/>
      <c r="D14" s="170"/>
      <c r="E14" s="171"/>
      <c r="F14" s="169" t="s">
        <v>114</v>
      </c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1"/>
      <c r="AO14" s="169" t="s">
        <v>129</v>
      </c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1"/>
      <c r="BE14" s="169" t="s">
        <v>216</v>
      </c>
      <c r="BF14" s="170"/>
      <c r="BG14" s="170"/>
      <c r="BH14" s="170"/>
      <c r="BI14" s="170"/>
      <c r="BJ14" s="170"/>
      <c r="BK14" s="170"/>
      <c r="BL14" s="170"/>
      <c r="BM14" s="170"/>
      <c r="BN14" s="171"/>
      <c r="BO14" s="169" t="s">
        <v>217</v>
      </c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254"/>
    </row>
    <row r="15" spans="2:81" ht="12.75">
      <c r="B15" s="255"/>
      <c r="C15" s="245"/>
      <c r="D15" s="245"/>
      <c r="E15" s="246"/>
      <c r="F15" s="244">
        <v>1</v>
      </c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6"/>
      <c r="AO15" s="244">
        <v>2</v>
      </c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6"/>
      <c r="BE15" s="244">
        <v>3</v>
      </c>
      <c r="BF15" s="245"/>
      <c r="BG15" s="245"/>
      <c r="BH15" s="245"/>
      <c r="BI15" s="245"/>
      <c r="BJ15" s="245"/>
      <c r="BK15" s="245"/>
      <c r="BL15" s="245"/>
      <c r="BM15" s="245"/>
      <c r="BN15" s="246"/>
      <c r="BO15" s="244">
        <v>4</v>
      </c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56"/>
    </row>
    <row r="16" spans="2:81" ht="12.75">
      <c r="B16" s="218">
        <v>1</v>
      </c>
      <c r="C16" s="209"/>
      <c r="D16" s="209"/>
      <c r="E16" s="210"/>
      <c r="F16" s="293" t="s">
        <v>273</v>
      </c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30"/>
      <c r="AO16" s="208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10"/>
      <c r="BE16" s="244"/>
      <c r="BF16" s="245"/>
      <c r="BG16" s="245"/>
      <c r="BH16" s="245"/>
      <c r="BI16" s="245"/>
      <c r="BJ16" s="245"/>
      <c r="BK16" s="245"/>
      <c r="BL16" s="245"/>
      <c r="BM16" s="245"/>
      <c r="BN16" s="246"/>
      <c r="BO16" s="287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9"/>
    </row>
    <row r="17" spans="2:83" ht="13.5" thickBot="1">
      <c r="B17" s="262" t="s">
        <v>218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4"/>
      <c r="AO17" s="265" t="s">
        <v>22</v>
      </c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7"/>
      <c r="BE17" s="211" t="s">
        <v>22</v>
      </c>
      <c r="BF17" s="212"/>
      <c r="BG17" s="212"/>
      <c r="BH17" s="212"/>
      <c r="BI17" s="212"/>
      <c r="BJ17" s="212"/>
      <c r="BK17" s="212"/>
      <c r="BL17" s="212"/>
      <c r="BM17" s="212"/>
      <c r="BN17" s="213"/>
      <c r="BO17" s="284">
        <f>SUM(BO16:CC16)</f>
        <v>0</v>
      </c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6"/>
      <c r="CE17" s="113"/>
    </row>
    <row r="18" spans="2:81" ht="12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</row>
  </sheetData>
  <sheetProtection/>
  <mergeCells count="49">
    <mergeCell ref="B17:AN17"/>
    <mergeCell ref="AO17:BD17"/>
    <mergeCell ref="BE17:BN17"/>
    <mergeCell ref="BO17:CC17"/>
    <mergeCell ref="B15:E15"/>
    <mergeCell ref="F15:AN15"/>
    <mergeCell ref="AO15:BD15"/>
    <mergeCell ref="BE15:BN15"/>
    <mergeCell ref="BO15:CC15"/>
    <mergeCell ref="B16:E16"/>
    <mergeCell ref="F16:AN16"/>
    <mergeCell ref="AO16:BD16"/>
    <mergeCell ref="BE16:BN16"/>
    <mergeCell ref="BO16:CC16"/>
    <mergeCell ref="B12:AN12"/>
    <mergeCell ref="AO12:CC12"/>
    <mergeCell ref="B14:E14"/>
    <mergeCell ref="F14:AN14"/>
    <mergeCell ref="AO14:BD14"/>
    <mergeCell ref="BE14:BN14"/>
    <mergeCell ref="BO14:CC14"/>
    <mergeCell ref="B10:AN10"/>
    <mergeCell ref="AO10:BD10"/>
    <mergeCell ref="BE10:BN10"/>
    <mergeCell ref="BO10:CC10"/>
    <mergeCell ref="F7:AN7"/>
    <mergeCell ref="AO7:BD7"/>
    <mergeCell ref="BE7:BN7"/>
    <mergeCell ref="BO7:CC7"/>
    <mergeCell ref="F8:AN8"/>
    <mergeCell ref="AO8:BD8"/>
    <mergeCell ref="BE8:BN8"/>
    <mergeCell ref="BO8:CC8"/>
    <mergeCell ref="B7:E7"/>
    <mergeCell ref="B2:CC2"/>
    <mergeCell ref="B3:CC3"/>
    <mergeCell ref="B4:AN4"/>
    <mergeCell ref="AO4:CC4"/>
    <mergeCell ref="B6:E6"/>
    <mergeCell ref="B9:E9"/>
    <mergeCell ref="F9:AN9"/>
    <mergeCell ref="AO9:BD9"/>
    <mergeCell ref="BE9:BN9"/>
    <mergeCell ref="BO9:CC9"/>
    <mergeCell ref="F6:AN6"/>
    <mergeCell ref="AO6:BD6"/>
    <mergeCell ref="BE6:BN6"/>
    <mergeCell ref="BO6:CC6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C17"/>
  <sheetViews>
    <sheetView view="pageBreakPreview" zoomScaleSheetLayoutView="100" zoomScalePageLayoutView="0" workbookViewId="0" topLeftCell="A1">
      <selection activeCell="F15" sqref="F15"/>
    </sheetView>
  </sheetViews>
  <sheetFormatPr defaultColWidth="1.1484375" defaultRowHeight="15"/>
  <cols>
    <col min="1" max="1" width="3.7109375" style="6" customWidth="1"/>
    <col min="2" max="2" width="5.8515625" style="6" customWidth="1"/>
    <col min="3" max="3" width="25.140625" style="6" customWidth="1"/>
    <col min="4" max="4" width="16.28125" style="6" customWidth="1"/>
    <col min="5" max="5" width="15.57421875" style="6" customWidth="1"/>
    <col min="6" max="6" width="23.00390625" style="6" customWidth="1"/>
    <col min="7" max="7" width="3.7109375" style="6" customWidth="1"/>
    <col min="8" max="8" width="6.140625" style="37" bestFit="1" customWidth="1"/>
    <col min="9" max="32" width="10.28125" style="6" customWidth="1"/>
    <col min="33" max="40" width="1.1484375" style="6" customWidth="1"/>
    <col min="41" max="41" width="1.1484375" style="36" customWidth="1"/>
    <col min="42" max="54" width="1.1484375" style="6" customWidth="1"/>
    <col min="55" max="55" width="1.1484375" style="36" customWidth="1"/>
    <col min="56" max="62" width="1.1484375" style="6" customWidth="1"/>
    <col min="63" max="63" width="1.1484375" style="36" customWidth="1"/>
    <col min="64" max="16384" width="1.1484375" style="6" customWidth="1"/>
  </cols>
  <sheetData>
    <row r="2" spans="2:63" ht="12.75">
      <c r="B2" s="165" t="s">
        <v>203</v>
      </c>
      <c r="C2" s="165"/>
      <c r="D2" s="165"/>
      <c r="E2" s="165"/>
      <c r="F2" s="165"/>
      <c r="AO2" s="6"/>
      <c r="BC2" s="6"/>
      <c r="BK2" s="6"/>
    </row>
    <row r="3" spans="41:63" ht="12.75">
      <c r="AO3" s="6"/>
      <c r="BC3" s="6"/>
      <c r="BK3" s="6"/>
    </row>
    <row r="4" spans="2:81" ht="12.75">
      <c r="B4" s="163" t="s">
        <v>109</v>
      </c>
      <c r="C4" s="163"/>
      <c r="D4" s="181" t="s">
        <v>204</v>
      </c>
      <c r="E4" s="181"/>
      <c r="F4" s="181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6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6"/>
      <c r="BD4" s="14"/>
      <c r="BE4" s="14"/>
      <c r="BF4" s="14"/>
      <c r="BG4" s="14"/>
      <c r="BH4" s="14"/>
      <c r="BI4" s="14"/>
      <c r="BJ4" s="14"/>
      <c r="BK4" s="6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</row>
    <row r="5" spans="41:63" ht="13.5" thickBot="1">
      <c r="AO5" s="6"/>
      <c r="BC5" s="6"/>
      <c r="BK5" s="6"/>
    </row>
    <row r="6" spans="2:63" ht="51">
      <c r="B6" s="101" t="s">
        <v>188</v>
      </c>
      <c r="C6" s="102" t="s">
        <v>114</v>
      </c>
      <c r="D6" s="102" t="s">
        <v>205</v>
      </c>
      <c r="E6" s="102" t="s">
        <v>206</v>
      </c>
      <c r="F6" s="103" t="s">
        <v>207</v>
      </c>
      <c r="AO6" s="6"/>
      <c r="BC6" s="6"/>
      <c r="BK6" s="6"/>
    </row>
    <row r="7" spans="2:63" ht="12.75">
      <c r="B7" s="104"/>
      <c r="C7" s="4">
        <v>1</v>
      </c>
      <c r="D7" s="4">
        <v>2</v>
      </c>
      <c r="E7" s="4">
        <v>3</v>
      </c>
      <c r="F7" s="105">
        <v>4</v>
      </c>
      <c r="AO7" s="6"/>
      <c r="BC7" s="6"/>
      <c r="BK7" s="6"/>
    </row>
    <row r="8" spans="2:81" ht="12.75">
      <c r="B8" s="104">
        <v>1</v>
      </c>
      <c r="C8" s="22" t="s">
        <v>210</v>
      </c>
      <c r="D8" s="4"/>
      <c r="E8" s="4"/>
      <c r="F8" s="106">
        <v>100</v>
      </c>
      <c r="AO8" s="6"/>
      <c r="BC8" s="6"/>
      <c r="BK8" s="6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2:81" ht="15" customHeight="1" thickBot="1">
      <c r="B9" s="308" t="s">
        <v>218</v>
      </c>
      <c r="C9" s="309"/>
      <c r="D9" s="111" t="s">
        <v>22</v>
      </c>
      <c r="E9" s="111" t="s">
        <v>22</v>
      </c>
      <c r="F9" s="107">
        <f>SUM(F8)</f>
        <v>100</v>
      </c>
      <c r="H9" s="38">
        <v>100</v>
      </c>
      <c r="AO9" s="6"/>
      <c r="BC9" s="6"/>
      <c r="BK9" s="6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ht="12.75">
      <c r="H10" s="37">
        <f>H9-F9</f>
        <v>0</v>
      </c>
    </row>
    <row r="11" spans="2:81" ht="12.75">
      <c r="B11" s="163" t="s">
        <v>109</v>
      </c>
      <c r="C11" s="163"/>
      <c r="D11" s="181" t="s">
        <v>208</v>
      </c>
      <c r="E11" s="181"/>
      <c r="F11" s="181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6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6"/>
      <c r="BD11" s="14"/>
      <c r="BE11" s="14"/>
      <c r="BF11" s="14"/>
      <c r="BG11" s="14"/>
      <c r="BH11" s="14"/>
      <c r="BI11" s="14"/>
      <c r="BJ11" s="14"/>
      <c r="BK11" s="6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</row>
    <row r="12" spans="41:63" ht="13.5" thickBot="1">
      <c r="AO12" s="6"/>
      <c r="BC12" s="6"/>
      <c r="BK12" s="6"/>
    </row>
    <row r="13" spans="2:63" ht="51">
      <c r="B13" s="101" t="s">
        <v>188</v>
      </c>
      <c r="C13" s="102" t="s">
        <v>114</v>
      </c>
      <c r="D13" s="102" t="s">
        <v>205</v>
      </c>
      <c r="E13" s="102" t="s">
        <v>206</v>
      </c>
      <c r="F13" s="103" t="s">
        <v>207</v>
      </c>
      <c r="AO13" s="6"/>
      <c r="BC13" s="6"/>
      <c r="BK13" s="6"/>
    </row>
    <row r="14" spans="2:63" ht="12.75">
      <c r="B14" s="104"/>
      <c r="C14" s="4">
        <v>1</v>
      </c>
      <c r="D14" s="4">
        <v>2</v>
      </c>
      <c r="E14" s="4">
        <v>3</v>
      </c>
      <c r="F14" s="105">
        <v>4</v>
      </c>
      <c r="AO14" s="6"/>
      <c r="BC14" s="6"/>
      <c r="BK14" s="6"/>
    </row>
    <row r="15" spans="2:81" ht="12.75">
      <c r="B15" s="104">
        <v>1</v>
      </c>
      <c r="C15" s="22" t="s">
        <v>209</v>
      </c>
      <c r="D15" s="4"/>
      <c r="E15" s="4"/>
      <c r="F15" s="106">
        <v>200</v>
      </c>
      <c r="AO15" s="6"/>
      <c r="BC15" s="6"/>
      <c r="BK15" s="6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2:81" ht="15" customHeight="1" thickBot="1">
      <c r="B16" s="306" t="s">
        <v>218</v>
      </c>
      <c r="C16" s="307"/>
      <c r="D16" s="111" t="s">
        <v>22</v>
      </c>
      <c r="E16" s="111" t="s">
        <v>22</v>
      </c>
      <c r="F16" s="107">
        <f>SUM(F15)</f>
        <v>200</v>
      </c>
      <c r="H16" s="38">
        <v>200</v>
      </c>
      <c r="AO16" s="6"/>
      <c r="BC16" s="6"/>
      <c r="BK16" s="6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ht="12.75">
      <c r="H17" s="37">
        <f>H16-F16</f>
        <v>0</v>
      </c>
    </row>
  </sheetData>
  <sheetProtection/>
  <mergeCells count="7">
    <mergeCell ref="B16:C16"/>
    <mergeCell ref="B2:F2"/>
    <mergeCell ref="B4:C4"/>
    <mergeCell ref="D4:F4"/>
    <mergeCell ref="B11:C11"/>
    <mergeCell ref="D11:F11"/>
    <mergeCell ref="B9:C9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6">
      <selection activeCell="A15" sqref="A15"/>
    </sheetView>
  </sheetViews>
  <sheetFormatPr defaultColWidth="9.140625" defaultRowHeight="15"/>
  <cols>
    <col min="1" max="16384" width="9.140625" style="2" customWidth="1"/>
  </cols>
  <sheetData>
    <row r="1" ht="17.25">
      <c r="A1" t="s">
        <v>152</v>
      </c>
    </row>
    <row r="3" ht="18">
      <c r="A3" s="2" t="s">
        <v>135</v>
      </c>
    </row>
    <row r="5" ht="18">
      <c r="A5" s="2" t="s">
        <v>136</v>
      </c>
    </row>
    <row r="6" ht="15">
      <c r="A6" s="2" t="s">
        <v>131</v>
      </c>
    </row>
    <row r="7" ht="15">
      <c r="A7" s="2" t="s">
        <v>132</v>
      </c>
    </row>
    <row r="8" ht="15">
      <c r="A8" s="2" t="s">
        <v>133</v>
      </c>
    </row>
    <row r="9" ht="15">
      <c r="A9" s="2" t="s">
        <v>137</v>
      </c>
    </row>
    <row r="10" ht="15">
      <c r="A10" s="2" t="s">
        <v>138</v>
      </c>
    </row>
    <row r="11" ht="15">
      <c r="A11" s="2" t="s">
        <v>134</v>
      </c>
    </row>
    <row r="13" ht="18">
      <c r="A13" s="2" t="s">
        <v>139</v>
      </c>
    </row>
    <row r="14" ht="15">
      <c r="A14" s="2" t="s">
        <v>140</v>
      </c>
    </row>
    <row r="16" ht="18">
      <c r="A16" s="2" t="s">
        <v>142</v>
      </c>
    </row>
    <row r="17" ht="15">
      <c r="A17" s="2" t="s">
        <v>141</v>
      </c>
    </row>
    <row r="19" ht="18">
      <c r="A19" s="2" t="s">
        <v>143</v>
      </c>
    </row>
    <row r="20" ht="15">
      <c r="A20" s="2" t="s">
        <v>144</v>
      </c>
    </row>
    <row r="21" ht="15">
      <c r="A21" s="2" t="s">
        <v>145</v>
      </c>
    </row>
    <row r="23" ht="18">
      <c r="A23" s="2" t="s">
        <v>146</v>
      </c>
    </row>
    <row r="24" ht="15">
      <c r="A24" s="2" t="s">
        <v>147</v>
      </c>
    </row>
    <row r="26" ht="18">
      <c r="A26" s="2" t="s">
        <v>148</v>
      </c>
    </row>
    <row r="28" ht="18">
      <c r="A28" s="2" t="s">
        <v>149</v>
      </c>
    </row>
    <row r="29" ht="15">
      <c r="A29" s="2" t="s">
        <v>150</v>
      </c>
    </row>
    <row r="30" ht="15">
      <c r="A30" s="2" t="s">
        <v>151</v>
      </c>
    </row>
    <row r="32" ht="18">
      <c r="A32" s="2" t="s">
        <v>153</v>
      </c>
    </row>
    <row r="33" ht="15">
      <c r="A33" s="2" t="s">
        <v>154</v>
      </c>
    </row>
    <row r="35" ht="18">
      <c r="A35" s="2" t="s">
        <v>160</v>
      </c>
    </row>
    <row r="36" ht="15">
      <c r="A36" s="2" t="s">
        <v>155</v>
      </c>
    </row>
    <row r="37" ht="15">
      <c r="A37" s="2" t="s">
        <v>156</v>
      </c>
    </row>
    <row r="38" ht="15">
      <c r="A38" s="2" t="s">
        <v>157</v>
      </c>
    </row>
    <row r="39" ht="15">
      <c r="A39" s="2" t="s">
        <v>158</v>
      </c>
    </row>
    <row r="40" ht="15">
      <c r="A40" s="2" t="s">
        <v>159</v>
      </c>
    </row>
    <row r="42" ht="18">
      <c r="A42" s="2" t="s">
        <v>161</v>
      </c>
    </row>
    <row r="43" ht="15">
      <c r="A43" s="2" t="s">
        <v>162</v>
      </c>
    </row>
    <row r="45" ht="18">
      <c r="A45" s="2" t="s">
        <v>163</v>
      </c>
    </row>
    <row r="47" ht="18.75">
      <c r="A47" s="2" t="s">
        <v>164</v>
      </c>
    </row>
    <row r="49" ht="17.25">
      <c r="A49" t="s">
        <v>165</v>
      </c>
    </row>
    <row r="51" ht="18">
      <c r="A51" s="2" t="s">
        <v>166</v>
      </c>
    </row>
    <row r="52" ht="15">
      <c r="A52" s="2" t="s">
        <v>167</v>
      </c>
    </row>
    <row r="53" ht="15">
      <c r="A53" s="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67"/>
  <sheetViews>
    <sheetView view="pageBreakPreview" zoomScale="150" zoomScaleSheetLayoutView="150" zoomScalePageLayoutView="0" workbookViewId="0" topLeftCell="A40">
      <selection activeCell="H47" sqref="H47"/>
    </sheetView>
  </sheetViews>
  <sheetFormatPr defaultColWidth="9.140625" defaultRowHeight="15"/>
  <cols>
    <col min="1" max="1" width="3.7109375" style="17" customWidth="1"/>
    <col min="2" max="2" width="6.00390625" style="17" customWidth="1"/>
    <col min="3" max="4" width="9.140625" style="17" customWidth="1"/>
    <col min="5" max="5" width="11.7109375" style="17" customWidth="1"/>
    <col min="6" max="6" width="9.140625" style="17" customWidth="1"/>
    <col min="7" max="7" width="14.421875" style="17" customWidth="1"/>
    <col min="8" max="8" width="16.00390625" style="18" customWidth="1"/>
    <col min="9" max="9" width="3.7109375" style="17" customWidth="1"/>
    <col min="10" max="10" width="9.7109375" style="41" bestFit="1" customWidth="1"/>
    <col min="11" max="11" width="9.140625" style="41" customWidth="1"/>
    <col min="12" max="16384" width="9.140625" style="17" customWidth="1"/>
  </cols>
  <sheetData>
    <row r="2" spans="2:8" ht="12.75">
      <c r="B2" s="311" t="s">
        <v>274</v>
      </c>
      <c r="C2" s="311"/>
      <c r="D2" s="311"/>
      <c r="E2" s="311"/>
      <c r="F2" s="311"/>
      <c r="G2" s="311"/>
      <c r="H2" s="311"/>
    </row>
    <row r="3" spans="2:8" ht="12.75">
      <c r="B3" s="114"/>
      <c r="C3" s="114"/>
      <c r="D3" s="114"/>
      <c r="E3" s="114"/>
      <c r="F3" s="114"/>
      <c r="G3" s="114"/>
      <c r="H3" s="114"/>
    </row>
    <row r="4" spans="2:8" ht="27" customHeight="1">
      <c r="B4" s="163" t="s">
        <v>109</v>
      </c>
      <c r="C4" s="163"/>
      <c r="D4" s="163"/>
      <c r="E4" s="163"/>
      <c r="F4" s="181" t="s">
        <v>278</v>
      </c>
      <c r="G4" s="181"/>
      <c r="H4" s="181"/>
    </row>
    <row r="5" ht="13.5" thickBot="1"/>
    <row r="6" spans="2:8" ht="25.5">
      <c r="B6" s="129" t="s">
        <v>188</v>
      </c>
      <c r="C6" s="310" t="s">
        <v>114</v>
      </c>
      <c r="D6" s="310"/>
      <c r="E6" s="310"/>
      <c r="F6" s="118" t="s">
        <v>129</v>
      </c>
      <c r="G6" s="118" t="s">
        <v>216</v>
      </c>
      <c r="H6" s="119" t="s">
        <v>217</v>
      </c>
    </row>
    <row r="7" spans="2:8" ht="12.75">
      <c r="B7" s="120"/>
      <c r="C7" s="196">
        <v>1</v>
      </c>
      <c r="D7" s="196"/>
      <c r="E7" s="196"/>
      <c r="F7" s="19">
        <v>2</v>
      </c>
      <c r="G7" s="19">
        <v>3</v>
      </c>
      <c r="H7" s="121">
        <v>4</v>
      </c>
    </row>
    <row r="8" spans="2:8" ht="24.75" customHeight="1">
      <c r="B8" s="120">
        <v>1</v>
      </c>
      <c r="C8" s="197" t="s">
        <v>305</v>
      </c>
      <c r="D8" s="198"/>
      <c r="E8" s="199"/>
      <c r="F8" s="19">
        <v>1</v>
      </c>
      <c r="G8" s="19">
        <v>2</v>
      </c>
      <c r="H8" s="122"/>
    </row>
    <row r="9" spans="2:8" ht="24.75" customHeight="1">
      <c r="B9" s="120">
        <v>2</v>
      </c>
      <c r="C9" s="197" t="s">
        <v>276</v>
      </c>
      <c r="D9" s="198"/>
      <c r="E9" s="199"/>
      <c r="F9" s="19"/>
      <c r="G9" s="19"/>
      <c r="H9" s="122"/>
    </row>
    <row r="10" spans="2:8" ht="24.75" customHeight="1">
      <c r="B10" s="120">
        <v>2</v>
      </c>
      <c r="C10" s="197" t="s">
        <v>331</v>
      </c>
      <c r="D10" s="198"/>
      <c r="E10" s="199"/>
      <c r="F10" s="135"/>
      <c r="G10" s="135"/>
      <c r="H10" s="122">
        <v>10600</v>
      </c>
    </row>
    <row r="11" spans="2:10" ht="13.5" thickBot="1">
      <c r="B11" s="189" t="s">
        <v>218</v>
      </c>
      <c r="C11" s="190"/>
      <c r="D11" s="190"/>
      <c r="E11" s="191"/>
      <c r="F11" s="123" t="s">
        <v>22</v>
      </c>
      <c r="G11" s="123" t="s">
        <v>22</v>
      </c>
      <c r="H11" s="124">
        <f>H10</f>
        <v>10600</v>
      </c>
      <c r="J11" s="42">
        <v>60000</v>
      </c>
    </row>
    <row r="12" spans="2:10" ht="12.75">
      <c r="B12" s="114"/>
      <c r="C12" s="114"/>
      <c r="D12" s="114"/>
      <c r="E12" s="114"/>
      <c r="F12" s="114"/>
      <c r="G12" s="114"/>
      <c r="H12" s="114"/>
      <c r="J12" s="41">
        <f>J11-H11</f>
        <v>49400</v>
      </c>
    </row>
    <row r="13" spans="2:8" ht="27.75" customHeight="1">
      <c r="B13" s="194" t="s">
        <v>109</v>
      </c>
      <c r="C13" s="194"/>
      <c r="D13" s="194"/>
      <c r="E13" s="194"/>
      <c r="F13" s="193" t="s">
        <v>279</v>
      </c>
      <c r="G13" s="193"/>
      <c r="H13" s="193"/>
    </row>
    <row r="14" ht="13.5" thickBot="1"/>
    <row r="15" spans="2:8" ht="25.5">
      <c r="B15" s="116" t="s">
        <v>188</v>
      </c>
      <c r="C15" s="195" t="s">
        <v>114</v>
      </c>
      <c r="D15" s="195"/>
      <c r="E15" s="195"/>
      <c r="F15" s="117" t="s">
        <v>129</v>
      </c>
      <c r="G15" s="118" t="s">
        <v>216</v>
      </c>
      <c r="H15" s="119" t="s">
        <v>217</v>
      </c>
    </row>
    <row r="16" spans="2:8" ht="12.75">
      <c r="B16" s="120"/>
      <c r="C16" s="196">
        <v>1</v>
      </c>
      <c r="D16" s="196"/>
      <c r="E16" s="196"/>
      <c r="F16" s="19">
        <v>2</v>
      </c>
      <c r="G16" s="19">
        <v>3</v>
      </c>
      <c r="H16" s="121">
        <v>4</v>
      </c>
    </row>
    <row r="17" spans="2:8" ht="40.5" customHeight="1">
      <c r="B17" s="120">
        <v>1</v>
      </c>
      <c r="C17" s="197" t="s">
        <v>277</v>
      </c>
      <c r="D17" s="198"/>
      <c r="E17" s="199"/>
      <c r="F17" s="19"/>
      <c r="G17" s="19"/>
      <c r="H17" s="122"/>
    </row>
    <row r="18" spans="2:10" ht="13.5" thickBot="1">
      <c r="B18" s="189" t="s">
        <v>218</v>
      </c>
      <c r="C18" s="190"/>
      <c r="D18" s="190"/>
      <c r="E18" s="191"/>
      <c r="F18" s="123" t="s">
        <v>22</v>
      </c>
      <c r="G18" s="123" t="s">
        <v>22</v>
      </c>
      <c r="H18" s="124">
        <f>SUM(H17)</f>
        <v>0</v>
      </c>
      <c r="J18" s="42">
        <v>10400</v>
      </c>
    </row>
    <row r="19" spans="2:10" ht="12.75">
      <c r="B19" s="114"/>
      <c r="C19" s="114"/>
      <c r="D19" s="114"/>
      <c r="E19" s="114"/>
      <c r="F19" s="114"/>
      <c r="G19" s="114"/>
      <c r="H19" s="114"/>
      <c r="J19" s="41">
        <f>J18-H18</f>
        <v>10400</v>
      </c>
    </row>
    <row r="20" spans="2:8" ht="25.5" customHeight="1">
      <c r="B20" s="194" t="s">
        <v>109</v>
      </c>
      <c r="C20" s="194"/>
      <c r="D20" s="194"/>
      <c r="E20" s="194"/>
      <c r="F20" s="193" t="s">
        <v>283</v>
      </c>
      <c r="G20" s="193"/>
      <c r="H20" s="193"/>
    </row>
    <row r="21" ht="13.5" thickBot="1"/>
    <row r="22" spans="2:8" ht="25.5">
      <c r="B22" s="116" t="s">
        <v>188</v>
      </c>
      <c r="C22" s="195" t="s">
        <v>114</v>
      </c>
      <c r="D22" s="195"/>
      <c r="E22" s="195"/>
      <c r="F22" s="117" t="s">
        <v>129</v>
      </c>
      <c r="G22" s="118" t="s">
        <v>216</v>
      </c>
      <c r="H22" s="119" t="s">
        <v>217</v>
      </c>
    </row>
    <row r="23" spans="2:8" ht="12.75">
      <c r="B23" s="120"/>
      <c r="C23" s="196">
        <v>1</v>
      </c>
      <c r="D23" s="196"/>
      <c r="E23" s="196"/>
      <c r="F23" s="19">
        <v>2</v>
      </c>
      <c r="G23" s="19">
        <v>3</v>
      </c>
      <c r="H23" s="121">
        <v>4</v>
      </c>
    </row>
    <row r="24" spans="2:8" ht="54.75" customHeight="1">
      <c r="B24" s="120">
        <v>1</v>
      </c>
      <c r="C24" s="197" t="s">
        <v>282</v>
      </c>
      <c r="D24" s="198"/>
      <c r="E24" s="199"/>
      <c r="F24" s="19"/>
      <c r="G24" s="19"/>
      <c r="H24" s="122"/>
    </row>
    <row r="25" spans="2:10" ht="13.5" thickBot="1">
      <c r="B25" s="189" t="s">
        <v>218</v>
      </c>
      <c r="C25" s="190"/>
      <c r="D25" s="190"/>
      <c r="E25" s="191"/>
      <c r="F25" s="123" t="s">
        <v>22</v>
      </c>
      <c r="G25" s="123" t="s">
        <v>22</v>
      </c>
      <c r="H25" s="124">
        <f>SUM(H24)</f>
        <v>0</v>
      </c>
      <c r="J25" s="42">
        <v>16000</v>
      </c>
    </row>
    <row r="26" spans="2:10" ht="12.75">
      <c r="B26" s="114"/>
      <c r="C26" s="114"/>
      <c r="D26" s="114"/>
      <c r="E26" s="114"/>
      <c r="F26" s="114"/>
      <c r="G26" s="114"/>
      <c r="H26" s="114"/>
      <c r="J26" s="41">
        <f>J25-H25</f>
        <v>16000</v>
      </c>
    </row>
    <row r="27" spans="2:8" ht="29.25" customHeight="1">
      <c r="B27" s="194" t="s">
        <v>109</v>
      </c>
      <c r="C27" s="194"/>
      <c r="D27" s="194"/>
      <c r="E27" s="194"/>
      <c r="F27" s="193" t="s">
        <v>327</v>
      </c>
      <c r="G27" s="193"/>
      <c r="H27" s="193"/>
    </row>
    <row r="28" ht="13.5" thickBot="1"/>
    <row r="29" spans="2:8" ht="25.5">
      <c r="B29" s="116" t="s">
        <v>188</v>
      </c>
      <c r="C29" s="195" t="s">
        <v>114</v>
      </c>
      <c r="D29" s="195"/>
      <c r="E29" s="195"/>
      <c r="F29" s="117" t="s">
        <v>129</v>
      </c>
      <c r="G29" s="118" t="s">
        <v>216</v>
      </c>
      <c r="H29" s="119" t="s">
        <v>217</v>
      </c>
    </row>
    <row r="30" spans="2:8" ht="12.75">
      <c r="B30" s="120"/>
      <c r="C30" s="196">
        <v>1</v>
      </c>
      <c r="D30" s="196"/>
      <c r="E30" s="196"/>
      <c r="F30" s="19">
        <v>2</v>
      </c>
      <c r="G30" s="19">
        <v>3</v>
      </c>
      <c r="H30" s="121">
        <v>4</v>
      </c>
    </row>
    <row r="31" spans="2:8" ht="29.25" customHeight="1">
      <c r="B31" s="120">
        <v>1</v>
      </c>
      <c r="C31" s="197" t="s">
        <v>297</v>
      </c>
      <c r="D31" s="198"/>
      <c r="E31" s="199"/>
      <c r="F31" s="19">
        <v>1</v>
      </c>
      <c r="G31" s="19">
        <v>12</v>
      </c>
      <c r="H31" s="122">
        <v>70680</v>
      </c>
    </row>
    <row r="32" spans="2:8" ht="12.75">
      <c r="B32" s="120">
        <v>2</v>
      </c>
      <c r="C32" s="197" t="s">
        <v>284</v>
      </c>
      <c r="D32" s="198"/>
      <c r="E32" s="199"/>
      <c r="F32" s="19"/>
      <c r="G32" s="19"/>
      <c r="H32" s="122"/>
    </row>
    <row r="33" spans="2:10" ht="13.5" thickBot="1">
      <c r="B33" s="189" t="s">
        <v>218</v>
      </c>
      <c r="C33" s="190"/>
      <c r="D33" s="190"/>
      <c r="E33" s="191"/>
      <c r="F33" s="123" t="s">
        <v>22</v>
      </c>
      <c r="G33" s="123" t="s">
        <v>22</v>
      </c>
      <c r="H33" s="124">
        <f>SUM(H31:H32)</f>
        <v>70680</v>
      </c>
      <c r="J33" s="42">
        <v>221177</v>
      </c>
    </row>
    <row r="34" spans="2:10" ht="12.75">
      <c r="B34" s="114"/>
      <c r="C34" s="114"/>
      <c r="D34" s="114"/>
      <c r="E34" s="114"/>
      <c r="F34" s="114"/>
      <c r="G34" s="114"/>
      <c r="H34" s="114"/>
      <c r="J34" s="41">
        <f>J33-H33</f>
        <v>150497</v>
      </c>
    </row>
    <row r="35" spans="2:8" ht="40.5" customHeight="1">
      <c r="B35" s="194" t="s">
        <v>109</v>
      </c>
      <c r="C35" s="194"/>
      <c r="D35" s="194"/>
      <c r="E35" s="194"/>
      <c r="F35" s="193" t="s">
        <v>275</v>
      </c>
      <c r="G35" s="193"/>
      <c r="H35" s="193"/>
    </row>
    <row r="36" ht="13.5" thickBot="1"/>
    <row r="37" spans="2:8" ht="25.5">
      <c r="B37" s="116" t="s">
        <v>188</v>
      </c>
      <c r="C37" s="195" t="s">
        <v>114</v>
      </c>
      <c r="D37" s="195"/>
      <c r="E37" s="195"/>
      <c r="F37" s="117" t="s">
        <v>129</v>
      </c>
      <c r="G37" s="118" t="s">
        <v>216</v>
      </c>
      <c r="H37" s="119" t="s">
        <v>217</v>
      </c>
    </row>
    <row r="38" spans="2:8" ht="12.75">
      <c r="B38" s="120"/>
      <c r="C38" s="196">
        <v>1</v>
      </c>
      <c r="D38" s="196"/>
      <c r="E38" s="196"/>
      <c r="F38" s="19">
        <v>2</v>
      </c>
      <c r="G38" s="19">
        <v>3</v>
      </c>
      <c r="H38" s="121">
        <v>4</v>
      </c>
    </row>
    <row r="39" spans="2:8" ht="31.5" customHeight="1">
      <c r="B39" s="120">
        <v>1</v>
      </c>
      <c r="C39" s="197" t="s">
        <v>300</v>
      </c>
      <c r="D39" s="198"/>
      <c r="E39" s="199"/>
      <c r="F39" s="19">
        <v>1</v>
      </c>
      <c r="G39" s="19">
        <v>12</v>
      </c>
      <c r="H39" s="122"/>
    </row>
    <row r="40" spans="2:10" ht="13.5" thickBot="1">
      <c r="B40" s="189" t="s">
        <v>218</v>
      </c>
      <c r="C40" s="190"/>
      <c r="D40" s="190"/>
      <c r="E40" s="191"/>
      <c r="F40" s="123" t="s">
        <v>22</v>
      </c>
      <c r="G40" s="123" t="s">
        <v>22</v>
      </c>
      <c r="H40" s="124">
        <f>SUM(H39)</f>
        <v>0</v>
      </c>
      <c r="J40" s="42"/>
    </row>
    <row r="42" spans="2:8" ht="27.75" customHeight="1">
      <c r="B42" s="163" t="s">
        <v>109</v>
      </c>
      <c r="C42" s="163"/>
      <c r="D42" s="163"/>
      <c r="E42" s="163"/>
      <c r="F42" s="181" t="s">
        <v>328</v>
      </c>
      <c r="G42" s="181"/>
      <c r="H42" s="181"/>
    </row>
    <row r="43" ht="13.5" thickBot="1"/>
    <row r="44" spans="2:8" ht="25.5" customHeight="1">
      <c r="B44" s="116" t="s">
        <v>188</v>
      </c>
      <c r="C44" s="195" t="s">
        <v>114</v>
      </c>
      <c r="D44" s="195"/>
      <c r="E44" s="195"/>
      <c r="F44" s="117" t="s">
        <v>129</v>
      </c>
      <c r="G44" s="118" t="s">
        <v>216</v>
      </c>
      <c r="H44" s="119" t="s">
        <v>217</v>
      </c>
    </row>
    <row r="45" spans="2:8" ht="12.75">
      <c r="B45" s="120"/>
      <c r="C45" s="196">
        <v>1</v>
      </c>
      <c r="D45" s="196"/>
      <c r="E45" s="196"/>
      <c r="F45" s="19">
        <v>2</v>
      </c>
      <c r="G45" s="19">
        <v>3</v>
      </c>
      <c r="H45" s="121">
        <v>4</v>
      </c>
    </row>
    <row r="46" spans="2:8" ht="26.25" customHeight="1">
      <c r="B46" s="120">
        <v>1</v>
      </c>
      <c r="C46" s="197" t="s">
        <v>299</v>
      </c>
      <c r="D46" s="198"/>
      <c r="E46" s="199"/>
      <c r="F46" s="135">
        <v>1</v>
      </c>
      <c r="G46" s="135">
        <v>12</v>
      </c>
      <c r="H46" s="122">
        <f>477383-255985</f>
        <v>221398</v>
      </c>
    </row>
    <row r="47" spans="2:8" ht="26.25" customHeight="1">
      <c r="B47" s="120">
        <v>1</v>
      </c>
      <c r="C47" s="197" t="s">
        <v>331</v>
      </c>
      <c r="D47" s="198"/>
      <c r="E47" s="199"/>
      <c r="F47" s="19">
        <v>1</v>
      </c>
      <c r="G47" s="19">
        <v>12</v>
      </c>
      <c r="H47" s="122">
        <v>40131</v>
      </c>
    </row>
    <row r="48" spans="2:8" ht="13.5" thickBot="1">
      <c r="B48" s="189" t="s">
        <v>218</v>
      </c>
      <c r="C48" s="190"/>
      <c r="D48" s="190"/>
      <c r="E48" s="191"/>
      <c r="F48" s="123" t="s">
        <v>22</v>
      </c>
      <c r="G48" s="123" t="s">
        <v>22</v>
      </c>
      <c r="H48" s="124">
        <f>H46+H47</f>
        <v>261529</v>
      </c>
    </row>
    <row r="49" ht="12.75">
      <c r="J49" s="42"/>
    </row>
    <row r="50" spans="2:8" ht="40.5" customHeight="1">
      <c r="B50" s="163" t="s">
        <v>109</v>
      </c>
      <c r="C50" s="163"/>
      <c r="D50" s="163"/>
      <c r="E50" s="99"/>
      <c r="F50" s="181" t="s">
        <v>285</v>
      </c>
      <c r="G50" s="181"/>
      <c r="H50" s="181"/>
    </row>
    <row r="51" ht="13.5" thickBot="1">
      <c r="J51" s="17"/>
    </row>
    <row r="52" spans="2:10" ht="25.5">
      <c r="B52" s="116" t="s">
        <v>188</v>
      </c>
      <c r="C52" s="195" t="s">
        <v>114</v>
      </c>
      <c r="D52" s="195"/>
      <c r="E52" s="195"/>
      <c r="F52" s="117" t="s">
        <v>129</v>
      </c>
      <c r="G52" s="118" t="s">
        <v>216</v>
      </c>
      <c r="H52" s="119" t="s">
        <v>217</v>
      </c>
      <c r="J52" s="17"/>
    </row>
    <row r="53" spans="2:8" ht="12.75">
      <c r="B53" s="120"/>
      <c r="C53" s="196">
        <v>1</v>
      </c>
      <c r="D53" s="196"/>
      <c r="E53" s="196"/>
      <c r="F53" s="19">
        <v>2</v>
      </c>
      <c r="G53" s="19">
        <v>3</v>
      </c>
      <c r="H53" s="121">
        <v>4</v>
      </c>
    </row>
    <row r="54" spans="2:8" ht="25.5" customHeight="1">
      <c r="B54" s="120">
        <v>1</v>
      </c>
      <c r="C54" s="197" t="s">
        <v>293</v>
      </c>
      <c r="D54" s="198"/>
      <c r="E54" s="199"/>
      <c r="F54" s="19">
        <v>1</v>
      </c>
      <c r="G54" s="19">
        <v>1</v>
      </c>
      <c r="H54" s="122"/>
    </row>
    <row r="55" spans="2:8" ht="25.5" customHeight="1">
      <c r="B55" s="120">
        <v>2</v>
      </c>
      <c r="C55" s="197" t="s">
        <v>294</v>
      </c>
      <c r="D55" s="198"/>
      <c r="E55" s="199"/>
      <c r="F55" s="19">
        <v>1</v>
      </c>
      <c r="G55" s="19">
        <v>1</v>
      </c>
      <c r="H55" s="122"/>
    </row>
    <row r="56" spans="2:8" ht="25.5" customHeight="1">
      <c r="B56" s="120">
        <v>3</v>
      </c>
      <c r="C56" s="197" t="s">
        <v>295</v>
      </c>
      <c r="D56" s="198"/>
      <c r="E56" s="199"/>
      <c r="F56" s="19">
        <v>1</v>
      </c>
      <c r="G56" s="19">
        <v>1</v>
      </c>
      <c r="H56" s="122"/>
    </row>
    <row r="57" spans="2:8" ht="25.5" customHeight="1">
      <c r="B57" s="120">
        <v>4</v>
      </c>
      <c r="C57" s="197" t="s">
        <v>296</v>
      </c>
      <c r="D57" s="198"/>
      <c r="E57" s="199"/>
      <c r="F57" s="19">
        <v>1</v>
      </c>
      <c r="G57" s="19">
        <v>3</v>
      </c>
      <c r="H57" s="122"/>
    </row>
    <row r="58" spans="2:8" ht="26.25" customHeight="1">
      <c r="B58" s="120">
        <v>5</v>
      </c>
      <c r="C58" s="197" t="s">
        <v>298</v>
      </c>
      <c r="D58" s="198"/>
      <c r="E58" s="199"/>
      <c r="F58" s="19">
        <v>1</v>
      </c>
      <c r="G58" s="19">
        <v>12</v>
      </c>
      <c r="H58" s="122"/>
    </row>
    <row r="59" spans="2:8" ht="25.5" customHeight="1">
      <c r="B59" s="120">
        <v>6</v>
      </c>
      <c r="C59" s="197" t="s">
        <v>301</v>
      </c>
      <c r="D59" s="198"/>
      <c r="E59" s="199"/>
      <c r="F59" s="19">
        <v>1</v>
      </c>
      <c r="G59" s="19">
        <v>3</v>
      </c>
      <c r="H59" s="122"/>
    </row>
    <row r="60" spans="2:8" ht="25.5" customHeight="1">
      <c r="B60" s="120">
        <v>7</v>
      </c>
      <c r="C60" s="197" t="s">
        <v>302</v>
      </c>
      <c r="D60" s="198"/>
      <c r="E60" s="199"/>
      <c r="F60" s="19">
        <v>1</v>
      </c>
      <c r="G60" s="19">
        <v>2</v>
      </c>
      <c r="H60" s="122"/>
    </row>
    <row r="61" spans="2:8" ht="26.25" customHeight="1">
      <c r="B61" s="120">
        <v>8</v>
      </c>
      <c r="C61" s="197" t="s">
        <v>286</v>
      </c>
      <c r="D61" s="198"/>
      <c r="E61" s="199"/>
      <c r="F61" s="19"/>
      <c r="G61" s="19"/>
      <c r="H61" s="122">
        <v>257985</v>
      </c>
    </row>
    <row r="62" spans="2:10" ht="13.5" thickBot="1">
      <c r="B62" s="189" t="s">
        <v>218</v>
      </c>
      <c r="C62" s="190"/>
      <c r="D62" s="190"/>
      <c r="E62" s="191"/>
      <c r="F62" s="123" t="s">
        <v>22</v>
      </c>
      <c r="G62" s="123" t="s">
        <v>22</v>
      </c>
      <c r="H62" s="124">
        <f>SUM(H54:H61)</f>
        <v>257985</v>
      </c>
      <c r="J62" s="115"/>
    </row>
    <row r="64" ht="12.75">
      <c r="J64" s="115"/>
    </row>
    <row r="67" spans="2:8" ht="12.75">
      <c r="B67" s="39"/>
      <c r="C67" s="39"/>
      <c r="D67" s="39"/>
      <c r="E67" s="39"/>
      <c r="F67" s="39"/>
      <c r="G67" s="39"/>
      <c r="H67" s="40"/>
    </row>
  </sheetData>
  <sheetProtection/>
  <mergeCells count="54">
    <mergeCell ref="C6:E6"/>
    <mergeCell ref="C7:E7"/>
    <mergeCell ref="B33:E33"/>
    <mergeCell ref="C32:E32"/>
    <mergeCell ref="B2:H2"/>
    <mergeCell ref="F4:H4"/>
    <mergeCell ref="B4:E4"/>
    <mergeCell ref="F13:H13"/>
    <mergeCell ref="B13:E13"/>
    <mergeCell ref="F20:H20"/>
    <mergeCell ref="C23:E23"/>
    <mergeCell ref="C24:E24"/>
    <mergeCell ref="B20:E20"/>
    <mergeCell ref="C8:E8"/>
    <mergeCell ref="C9:E9"/>
    <mergeCell ref="B11:E11"/>
    <mergeCell ref="C56:E56"/>
    <mergeCell ref="C55:E55"/>
    <mergeCell ref="C37:E37"/>
    <mergeCell ref="C38:E38"/>
    <mergeCell ref="F27:H27"/>
    <mergeCell ref="B27:E27"/>
    <mergeCell ref="F35:H35"/>
    <mergeCell ref="B35:E35"/>
    <mergeCell ref="C30:E30"/>
    <mergeCell ref="C31:E31"/>
    <mergeCell ref="B62:E62"/>
    <mergeCell ref="B50:D50"/>
    <mergeCell ref="C52:E52"/>
    <mergeCell ref="C53:E53"/>
    <mergeCell ref="C54:E54"/>
    <mergeCell ref="C60:E60"/>
    <mergeCell ref="C58:E58"/>
    <mergeCell ref="C59:E59"/>
    <mergeCell ref="C47:E47"/>
    <mergeCell ref="F42:H42"/>
    <mergeCell ref="C61:E61"/>
    <mergeCell ref="B48:E48"/>
    <mergeCell ref="C15:E15"/>
    <mergeCell ref="C16:E16"/>
    <mergeCell ref="C17:E17"/>
    <mergeCell ref="B18:E18"/>
    <mergeCell ref="B42:E42"/>
    <mergeCell ref="C29:E29"/>
    <mergeCell ref="C46:E46"/>
    <mergeCell ref="C10:E10"/>
    <mergeCell ref="F50:H50"/>
    <mergeCell ref="C57:E57"/>
    <mergeCell ref="C22:E22"/>
    <mergeCell ref="B25:E25"/>
    <mergeCell ref="C39:E39"/>
    <mergeCell ref="B40:E40"/>
    <mergeCell ref="C44:E44"/>
    <mergeCell ref="C45:E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="130" zoomScaleSheetLayoutView="130" zoomScalePageLayoutView="0" workbookViewId="0" topLeftCell="A7">
      <selection activeCell="E6" sqref="E6"/>
    </sheetView>
  </sheetViews>
  <sheetFormatPr defaultColWidth="9.140625" defaultRowHeight="15"/>
  <cols>
    <col min="1" max="1" width="42.00390625" style="48" customWidth="1"/>
    <col min="2" max="2" width="10.7109375" style="3" customWidth="1"/>
    <col min="3" max="3" width="15.8515625" style="3" customWidth="1"/>
    <col min="4" max="4" width="9.140625" style="3" customWidth="1"/>
    <col min="5" max="8" width="18.00390625" style="3" customWidth="1"/>
    <col min="9" max="9" width="12.421875" style="92" customWidth="1"/>
    <col min="10" max="10" width="13.140625" style="48" customWidth="1"/>
    <col min="11" max="11" width="12.57421875" style="48" bestFit="1" customWidth="1"/>
    <col min="12" max="12" width="13.8515625" style="48" bestFit="1" customWidth="1"/>
    <col min="13" max="13" width="16.140625" style="48" customWidth="1"/>
    <col min="14" max="14" width="12.8515625" style="48" bestFit="1" customWidth="1"/>
    <col min="15" max="15" width="13.140625" style="48" bestFit="1" customWidth="1"/>
    <col min="16" max="16384" width="9.140625" style="48" customWidth="1"/>
  </cols>
  <sheetData>
    <row r="1" spans="1:5" ht="12.75">
      <c r="A1" s="48" t="s">
        <v>17</v>
      </c>
      <c r="B1" s="48"/>
      <c r="C1" s="48"/>
      <c r="D1" s="48"/>
      <c r="E1" s="48"/>
    </row>
    <row r="2" spans="1:9" s="64" customFormat="1" ht="12.75">
      <c r="A2" s="149" t="s">
        <v>18</v>
      </c>
      <c r="B2" s="149" t="s">
        <v>19</v>
      </c>
      <c r="C2" s="155" t="s">
        <v>223</v>
      </c>
      <c r="D2" s="155" t="s">
        <v>224</v>
      </c>
      <c r="E2" s="149" t="s">
        <v>20</v>
      </c>
      <c r="F2" s="149"/>
      <c r="G2" s="149"/>
      <c r="H2" s="149"/>
      <c r="I2" s="92"/>
    </row>
    <row r="3" spans="1:9" s="64" customFormat="1" ht="25.5">
      <c r="A3" s="149"/>
      <c r="B3" s="149"/>
      <c r="C3" s="155"/>
      <c r="D3" s="155"/>
      <c r="E3" s="45" t="s">
        <v>313</v>
      </c>
      <c r="F3" s="45" t="s">
        <v>314</v>
      </c>
      <c r="G3" s="45" t="s">
        <v>315</v>
      </c>
      <c r="H3" s="45" t="s">
        <v>21</v>
      </c>
      <c r="I3" s="92"/>
    </row>
    <row r="4" spans="1:15" s="3" customFormat="1" ht="12.75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  <c r="I4" s="92"/>
      <c r="J4" s="68"/>
      <c r="K4" s="69"/>
      <c r="L4" s="70"/>
      <c r="M4" s="70"/>
      <c r="N4" s="70"/>
      <c r="O4" s="70"/>
    </row>
    <row r="5" spans="1:16" ht="28.5">
      <c r="A5" s="65" t="s">
        <v>225</v>
      </c>
      <c r="B5" s="45">
        <v>1</v>
      </c>
      <c r="C5" s="45" t="s">
        <v>22</v>
      </c>
      <c r="D5" s="45" t="s">
        <v>22</v>
      </c>
      <c r="E5" s="49">
        <f>421208.51+39600+10600+40131+25299.41</f>
        <v>536838.92</v>
      </c>
      <c r="F5" s="49"/>
      <c r="G5" s="49"/>
      <c r="H5" s="45"/>
      <c r="J5" s="72"/>
      <c r="K5" s="73"/>
      <c r="L5" s="74"/>
      <c r="M5" s="74"/>
      <c r="N5" s="74"/>
      <c r="O5" s="74"/>
      <c r="P5" s="64"/>
    </row>
    <row r="6" spans="1:16" ht="28.5">
      <c r="A6" s="65" t="s">
        <v>226</v>
      </c>
      <c r="B6" s="45">
        <v>2</v>
      </c>
      <c r="C6" s="45" t="s">
        <v>22</v>
      </c>
      <c r="D6" s="45" t="s">
        <v>22</v>
      </c>
      <c r="E6" s="49">
        <f>E5+E7-E41+E148-E153+E38</f>
        <v>0</v>
      </c>
      <c r="F6" s="49"/>
      <c r="G6" s="49"/>
      <c r="H6" s="45"/>
      <c r="I6" s="93"/>
      <c r="J6" s="68"/>
      <c r="K6" s="69"/>
      <c r="L6" s="70"/>
      <c r="M6" s="70"/>
      <c r="N6" s="70"/>
      <c r="O6" s="70"/>
      <c r="P6" s="64"/>
    </row>
    <row r="7" spans="1:16" s="66" customFormat="1" ht="12.75">
      <c r="A7" s="50" t="s">
        <v>23</v>
      </c>
      <c r="B7" s="51">
        <v>1000</v>
      </c>
      <c r="C7" s="51"/>
      <c r="D7" s="51"/>
      <c r="E7" s="52">
        <f>E9+E11+E17+E19+E21+E36</f>
        <v>5986963</v>
      </c>
      <c r="F7" s="52"/>
      <c r="G7" s="52"/>
      <c r="H7" s="53">
        <f>H9+H11+H17+H19+H21</f>
        <v>0</v>
      </c>
      <c r="I7" s="94"/>
      <c r="J7" s="72"/>
      <c r="K7" s="73"/>
      <c r="L7" s="74"/>
      <c r="M7" s="74"/>
      <c r="N7" s="74"/>
      <c r="O7" s="74"/>
      <c r="P7" s="67"/>
    </row>
    <row r="8" spans="1:16" ht="12.75">
      <c r="A8" s="54" t="s">
        <v>24</v>
      </c>
      <c r="B8" s="45"/>
      <c r="C8" s="45"/>
      <c r="D8" s="45"/>
      <c r="E8" s="49"/>
      <c r="F8" s="49"/>
      <c r="G8" s="49"/>
      <c r="H8" s="45"/>
      <c r="J8" s="72"/>
      <c r="K8" s="73"/>
      <c r="L8" s="74"/>
      <c r="M8" s="74"/>
      <c r="N8" s="74"/>
      <c r="O8" s="74"/>
      <c r="P8" s="64"/>
    </row>
    <row r="9" spans="1:16" ht="12.75">
      <c r="A9" s="54" t="s">
        <v>25</v>
      </c>
      <c r="B9" s="45">
        <v>1100</v>
      </c>
      <c r="C9" s="45">
        <v>120</v>
      </c>
      <c r="D9" s="45"/>
      <c r="E9" s="49"/>
      <c r="F9" s="49"/>
      <c r="G9" s="49"/>
      <c r="H9" s="45"/>
      <c r="J9" s="72"/>
      <c r="K9" s="73"/>
      <c r="L9" s="74"/>
      <c r="M9" s="74"/>
      <c r="N9" s="74"/>
      <c r="O9" s="74"/>
      <c r="P9" s="64"/>
    </row>
    <row r="10" spans="1:15" ht="12.75">
      <c r="A10" s="54" t="s">
        <v>24</v>
      </c>
      <c r="B10" s="45">
        <v>1110</v>
      </c>
      <c r="C10" s="45"/>
      <c r="D10" s="45"/>
      <c r="E10" s="49"/>
      <c r="F10" s="49"/>
      <c r="G10" s="49"/>
      <c r="H10" s="45"/>
      <c r="J10" s="70"/>
      <c r="K10" s="70"/>
      <c r="L10" s="70"/>
      <c r="M10" s="70"/>
      <c r="N10" s="70"/>
      <c r="O10" s="70"/>
    </row>
    <row r="11" spans="1:8" ht="25.5">
      <c r="A11" s="54" t="s">
        <v>26</v>
      </c>
      <c r="B11" s="45">
        <v>1200</v>
      </c>
      <c r="C11" s="45">
        <v>130</v>
      </c>
      <c r="D11" s="45"/>
      <c r="E11" s="49">
        <f>E13+E14+E15+E16</f>
        <v>5436900</v>
      </c>
      <c r="F11" s="49"/>
      <c r="G11" s="49"/>
      <c r="H11" s="45"/>
    </row>
    <row r="12" spans="1:8" ht="12.75">
      <c r="A12" s="54" t="s">
        <v>24</v>
      </c>
      <c r="B12" s="45"/>
      <c r="C12" s="45"/>
      <c r="D12" s="45"/>
      <c r="E12" s="49"/>
      <c r="F12" s="49"/>
      <c r="G12" s="49"/>
      <c r="H12" s="45"/>
    </row>
    <row r="13" spans="1:8" ht="12.75">
      <c r="A13" s="54" t="s">
        <v>27</v>
      </c>
      <c r="B13" s="45">
        <v>1210</v>
      </c>
      <c r="C13" s="4">
        <v>130</v>
      </c>
      <c r="D13" s="4">
        <v>131</v>
      </c>
      <c r="E13" s="49"/>
      <c r="F13" s="49"/>
      <c r="G13" s="49"/>
      <c r="H13" s="45"/>
    </row>
    <row r="14" spans="1:8" ht="12.75">
      <c r="A14" s="54" t="s">
        <v>27</v>
      </c>
      <c r="B14" s="45">
        <v>1211</v>
      </c>
      <c r="C14" s="4">
        <v>180</v>
      </c>
      <c r="D14" s="4">
        <v>189</v>
      </c>
      <c r="E14" s="49"/>
      <c r="F14" s="49"/>
      <c r="G14" s="49"/>
      <c r="H14" s="45"/>
    </row>
    <row r="15" spans="1:18" ht="51">
      <c r="A15" s="54" t="s">
        <v>180</v>
      </c>
      <c r="B15" s="45">
        <v>1220</v>
      </c>
      <c r="C15" s="4">
        <v>130</v>
      </c>
      <c r="D15" s="4">
        <v>131</v>
      </c>
      <c r="E15" s="136">
        <v>2871600</v>
      </c>
      <c r="F15" s="15"/>
      <c r="G15" s="15"/>
      <c r="H15" s="45"/>
      <c r="J15" s="49"/>
      <c r="K15" s="71"/>
      <c r="L15" s="71"/>
      <c r="M15" s="71"/>
      <c r="N15" s="71"/>
      <c r="O15" s="71"/>
      <c r="P15" s="70"/>
      <c r="Q15" s="70"/>
      <c r="R15" s="70"/>
    </row>
    <row r="16" spans="1:18" ht="51">
      <c r="A16" s="54" t="s">
        <v>179</v>
      </c>
      <c r="B16" s="45">
        <v>1220</v>
      </c>
      <c r="C16" s="4">
        <v>130</v>
      </c>
      <c r="D16" s="4">
        <v>131</v>
      </c>
      <c r="E16" s="136">
        <v>2565300</v>
      </c>
      <c r="F16" s="49"/>
      <c r="G16" s="49"/>
      <c r="H16" s="45"/>
      <c r="P16" s="70"/>
      <c r="Q16" s="70"/>
      <c r="R16" s="70"/>
    </row>
    <row r="17" spans="1:18" ht="25.5">
      <c r="A17" s="54" t="s">
        <v>28</v>
      </c>
      <c r="B17" s="45">
        <v>1300</v>
      </c>
      <c r="C17" s="45">
        <v>140</v>
      </c>
      <c r="D17" s="45"/>
      <c r="E17" s="49"/>
      <c r="F17" s="49"/>
      <c r="G17" s="49"/>
      <c r="H17" s="45"/>
      <c r="J17" s="71"/>
      <c r="K17" s="71"/>
      <c r="L17" s="71"/>
      <c r="M17" s="71"/>
      <c r="N17" s="71"/>
      <c r="O17" s="71"/>
      <c r="P17" s="70"/>
      <c r="Q17" s="70"/>
      <c r="R17" s="70"/>
    </row>
    <row r="18" spans="1:18" ht="12.75">
      <c r="A18" s="54" t="s">
        <v>24</v>
      </c>
      <c r="B18" s="45">
        <v>1310</v>
      </c>
      <c r="C18" s="45">
        <v>140</v>
      </c>
      <c r="D18" s="45"/>
      <c r="E18" s="49"/>
      <c r="F18" s="49"/>
      <c r="G18" s="49"/>
      <c r="H18" s="45"/>
      <c r="P18" s="70"/>
      <c r="Q18" s="70"/>
      <c r="R18" s="70"/>
    </row>
    <row r="19" spans="1:18" ht="12.75">
      <c r="A19" s="54" t="s">
        <v>29</v>
      </c>
      <c r="B19" s="45">
        <v>1400</v>
      </c>
      <c r="C19" s="45">
        <v>150</v>
      </c>
      <c r="D19" s="45"/>
      <c r="E19" s="49"/>
      <c r="F19" s="49"/>
      <c r="G19" s="49"/>
      <c r="H19" s="45"/>
      <c r="P19" s="70"/>
      <c r="Q19" s="70"/>
      <c r="R19" s="70"/>
    </row>
    <row r="20" spans="1:18" ht="12.75">
      <c r="A20" s="54" t="s">
        <v>24</v>
      </c>
      <c r="B20" s="45"/>
      <c r="C20" s="45"/>
      <c r="D20" s="45"/>
      <c r="E20" s="49"/>
      <c r="F20" s="49"/>
      <c r="G20" s="49"/>
      <c r="H20" s="45"/>
      <c r="J20" s="66"/>
      <c r="K20" s="66"/>
      <c r="L20" s="66"/>
      <c r="M20" s="66"/>
      <c r="N20" s="66"/>
      <c r="O20" s="66"/>
      <c r="P20" s="70"/>
      <c r="Q20" s="70"/>
      <c r="R20" s="70"/>
    </row>
    <row r="21" spans="1:18" s="71" customFormat="1" ht="12.75">
      <c r="A21" s="55" t="s">
        <v>30</v>
      </c>
      <c r="B21" s="56">
        <v>1500</v>
      </c>
      <c r="C21" s="56">
        <v>150</v>
      </c>
      <c r="D21" s="56"/>
      <c r="E21" s="57">
        <f>E23+E33</f>
        <v>550063</v>
      </c>
      <c r="F21" s="57"/>
      <c r="G21" s="57"/>
      <c r="H21" s="57">
        <f>H23+H33</f>
        <v>0</v>
      </c>
      <c r="I21" s="95"/>
      <c r="J21" s="48"/>
      <c r="K21" s="48"/>
      <c r="L21" s="48"/>
      <c r="M21" s="48"/>
      <c r="N21" s="48"/>
      <c r="O21" s="48"/>
      <c r="P21" s="74"/>
      <c r="Q21" s="74"/>
      <c r="R21" s="74"/>
    </row>
    <row r="22" spans="1:18" ht="12.75">
      <c r="A22" s="54" t="s">
        <v>24</v>
      </c>
      <c r="B22" s="45"/>
      <c r="C22" s="45"/>
      <c r="D22" s="45"/>
      <c r="E22" s="49"/>
      <c r="F22" s="49"/>
      <c r="G22" s="49"/>
      <c r="H22" s="45"/>
      <c r="J22" s="71"/>
      <c r="K22" s="71"/>
      <c r="L22" s="71"/>
      <c r="M22" s="71"/>
      <c r="N22" s="71"/>
      <c r="O22" s="71"/>
      <c r="P22" s="70"/>
      <c r="Q22" s="70"/>
      <c r="R22" s="70"/>
    </row>
    <row r="23" spans="1:18" s="71" customFormat="1" ht="12.75">
      <c r="A23" s="55" t="s">
        <v>31</v>
      </c>
      <c r="B23" s="56">
        <v>1510</v>
      </c>
      <c r="C23" s="56">
        <v>150</v>
      </c>
      <c r="D23" s="56"/>
      <c r="E23" s="57">
        <f>SUM(E24:E32)</f>
        <v>550063</v>
      </c>
      <c r="F23" s="57"/>
      <c r="G23" s="57"/>
      <c r="H23" s="57">
        <f>SUM(H30:H31)</f>
        <v>0</v>
      </c>
      <c r="I23" s="95"/>
      <c r="J23" s="48"/>
      <c r="K23" s="48"/>
      <c r="L23" s="48"/>
      <c r="M23" s="48"/>
      <c r="N23" s="48"/>
      <c r="O23" s="48"/>
      <c r="P23" s="74"/>
      <c r="Q23" s="74"/>
      <c r="R23" s="74"/>
    </row>
    <row r="24" spans="1:18" s="71" customFormat="1" ht="38.25">
      <c r="A24" s="54" t="s">
        <v>244</v>
      </c>
      <c r="B24" s="45">
        <v>1511</v>
      </c>
      <c r="C24" s="4">
        <v>150</v>
      </c>
      <c r="D24" s="4">
        <v>152</v>
      </c>
      <c r="E24" s="49"/>
      <c r="F24" s="49"/>
      <c r="G24" s="49"/>
      <c r="H24" s="45"/>
      <c r="I24" s="96"/>
      <c r="P24" s="74"/>
      <c r="Q24" s="74"/>
      <c r="R24" s="74"/>
    </row>
    <row r="25" spans="1:18" s="71" customFormat="1" ht="51">
      <c r="A25" s="54" t="s">
        <v>245</v>
      </c>
      <c r="B25" s="45">
        <v>1512</v>
      </c>
      <c r="C25" s="4">
        <v>150</v>
      </c>
      <c r="D25" s="4">
        <v>152</v>
      </c>
      <c r="E25" s="49"/>
      <c r="F25" s="49"/>
      <c r="G25" s="49"/>
      <c r="H25" s="45"/>
      <c r="I25" s="96"/>
      <c r="J25" s="48"/>
      <c r="K25" s="48"/>
      <c r="L25" s="48"/>
      <c r="M25" s="48"/>
      <c r="N25" s="48"/>
      <c r="O25" s="48"/>
      <c r="P25" s="74"/>
      <c r="Q25" s="74"/>
      <c r="R25" s="74"/>
    </row>
    <row r="26" spans="1:18" ht="51">
      <c r="A26" s="54" t="s">
        <v>246</v>
      </c>
      <c r="B26" s="45">
        <v>1513</v>
      </c>
      <c r="C26" s="4">
        <v>150</v>
      </c>
      <c r="D26" s="4">
        <v>152</v>
      </c>
      <c r="E26" s="49"/>
      <c r="F26" s="49"/>
      <c r="G26" s="49"/>
      <c r="H26" s="45"/>
      <c r="I26" s="96"/>
      <c r="P26" s="70"/>
      <c r="Q26" s="70"/>
      <c r="R26" s="70"/>
    </row>
    <row r="27" spans="1:9" ht="127.5">
      <c r="A27" s="54" t="s">
        <v>247</v>
      </c>
      <c r="B27" s="45">
        <v>1514</v>
      </c>
      <c r="C27" s="4">
        <v>150</v>
      </c>
      <c r="D27" s="4">
        <v>152</v>
      </c>
      <c r="E27" s="49">
        <v>2000</v>
      </c>
      <c r="F27" s="49"/>
      <c r="G27" s="49"/>
      <c r="H27" s="45"/>
      <c r="I27" s="96"/>
    </row>
    <row r="28" spans="1:9" ht="25.5">
      <c r="A28" s="54" t="s">
        <v>329</v>
      </c>
      <c r="B28" s="45">
        <v>1515</v>
      </c>
      <c r="C28" s="4">
        <v>150</v>
      </c>
      <c r="D28" s="4">
        <v>152</v>
      </c>
      <c r="E28" s="49">
        <v>70680</v>
      </c>
      <c r="F28" s="49"/>
      <c r="G28" s="49"/>
      <c r="H28" s="45"/>
      <c r="I28" s="96"/>
    </row>
    <row r="29" spans="1:9" ht="38.25">
      <c r="A29" s="54" t="s">
        <v>330</v>
      </c>
      <c r="B29" s="45"/>
      <c r="C29" s="4"/>
      <c r="D29" s="4"/>
      <c r="E29" s="49">
        <v>219398</v>
      </c>
      <c r="F29" s="49"/>
      <c r="G29" s="49"/>
      <c r="H29" s="45"/>
      <c r="I29" s="96"/>
    </row>
    <row r="30" spans="1:8" ht="51">
      <c r="A30" s="54" t="s">
        <v>249</v>
      </c>
      <c r="B30" s="45">
        <v>1516</v>
      </c>
      <c r="C30" s="4">
        <v>150</v>
      </c>
      <c r="D30" s="4">
        <v>152</v>
      </c>
      <c r="E30" s="49"/>
      <c r="F30" s="49"/>
      <c r="G30" s="49"/>
      <c r="H30" s="45"/>
    </row>
    <row r="31" spans="1:15" ht="41.25" customHeight="1">
      <c r="A31" s="54" t="s">
        <v>250</v>
      </c>
      <c r="B31" s="45">
        <v>1517</v>
      </c>
      <c r="C31" s="4">
        <v>150</v>
      </c>
      <c r="D31" s="4">
        <v>152</v>
      </c>
      <c r="E31" s="49">
        <v>257985</v>
      </c>
      <c r="F31" s="49"/>
      <c r="G31" s="49"/>
      <c r="H31" s="45"/>
      <c r="I31" s="96"/>
      <c r="J31" s="71"/>
      <c r="K31" s="71"/>
      <c r="L31" s="71"/>
      <c r="M31" s="71"/>
      <c r="N31" s="71"/>
      <c r="O31" s="71"/>
    </row>
    <row r="32" spans="1:15" s="71" customFormat="1" ht="38.25" hidden="1">
      <c r="A32" s="54" t="s">
        <v>251</v>
      </c>
      <c r="B32" s="45">
        <v>1518</v>
      </c>
      <c r="C32" s="4">
        <v>150</v>
      </c>
      <c r="D32" s="4">
        <v>152</v>
      </c>
      <c r="E32" s="49"/>
      <c r="F32" s="49"/>
      <c r="G32" s="49"/>
      <c r="H32" s="45"/>
      <c r="I32" s="96"/>
      <c r="J32" s="48"/>
      <c r="K32" s="48"/>
      <c r="L32" s="48"/>
      <c r="M32" s="48"/>
      <c r="N32" s="48"/>
      <c r="O32" s="48"/>
    </row>
    <row r="33" spans="1:9" ht="25.5">
      <c r="A33" s="55" t="s">
        <v>32</v>
      </c>
      <c r="B33" s="56">
        <v>1518</v>
      </c>
      <c r="C33" s="56">
        <v>180</v>
      </c>
      <c r="D33" s="56"/>
      <c r="E33" s="57">
        <f>SUM(E34:E35)</f>
        <v>0</v>
      </c>
      <c r="F33" s="57"/>
      <c r="G33" s="57"/>
      <c r="H33" s="57">
        <f>SUM(H34:H35)</f>
        <v>0</v>
      </c>
      <c r="I33" s="95"/>
    </row>
    <row r="34" spans="1:15" s="71" customFormat="1" ht="38.25" hidden="1">
      <c r="A34" s="54" t="s">
        <v>33</v>
      </c>
      <c r="B34" s="45">
        <v>1519</v>
      </c>
      <c r="C34" s="45">
        <v>180</v>
      </c>
      <c r="D34" s="45"/>
      <c r="E34" s="49"/>
      <c r="F34" s="49"/>
      <c r="G34" s="49"/>
      <c r="H34" s="45"/>
      <c r="I34" s="92"/>
      <c r="J34" s="48"/>
      <c r="K34" s="48"/>
      <c r="L34" s="48"/>
      <c r="M34" s="48"/>
      <c r="N34" s="48"/>
      <c r="O34" s="48"/>
    </row>
    <row r="35" spans="1:8" ht="38.25" hidden="1">
      <c r="A35" s="54" t="s">
        <v>33</v>
      </c>
      <c r="B35" s="45">
        <v>1520</v>
      </c>
      <c r="C35" s="45">
        <v>180</v>
      </c>
      <c r="D35" s="45"/>
      <c r="E35" s="49"/>
      <c r="F35" s="49"/>
      <c r="G35" s="49"/>
      <c r="H35" s="45"/>
    </row>
    <row r="36" spans="1:9" ht="12.75">
      <c r="A36" s="55" t="s">
        <v>34</v>
      </c>
      <c r="B36" s="56">
        <v>1900</v>
      </c>
      <c r="C36" s="56"/>
      <c r="D36" s="56"/>
      <c r="E36" s="57">
        <f>E38</f>
        <v>0</v>
      </c>
      <c r="F36" s="57"/>
      <c r="G36" s="57"/>
      <c r="H36" s="58" t="str">
        <f>H38</f>
        <v>х</v>
      </c>
      <c r="I36" s="95"/>
    </row>
    <row r="37" spans="1:15" s="66" customFormat="1" ht="12.75">
      <c r="A37" s="54" t="s">
        <v>24</v>
      </c>
      <c r="B37" s="45"/>
      <c r="C37" s="45"/>
      <c r="D37" s="45"/>
      <c r="E37" s="49"/>
      <c r="F37" s="49"/>
      <c r="G37" s="49"/>
      <c r="H37" s="45"/>
      <c r="I37" s="92"/>
      <c r="J37" s="71"/>
      <c r="K37" s="71"/>
      <c r="L37" s="71"/>
      <c r="M37" s="71"/>
      <c r="N37" s="71"/>
      <c r="O37" s="71"/>
    </row>
    <row r="38" spans="1:9" ht="15.75">
      <c r="A38" s="75" t="s">
        <v>227</v>
      </c>
      <c r="B38" s="56">
        <v>1980</v>
      </c>
      <c r="C38" s="56" t="s">
        <v>22</v>
      </c>
      <c r="D38" s="56"/>
      <c r="E38" s="57">
        <f>E40</f>
        <v>0</v>
      </c>
      <c r="F38" s="57"/>
      <c r="G38" s="57"/>
      <c r="H38" s="58" t="str">
        <f>H40</f>
        <v>х</v>
      </c>
      <c r="I38" s="95"/>
    </row>
    <row r="39" spans="1:15" s="71" customFormat="1" ht="12.75">
      <c r="A39" s="54" t="s">
        <v>35</v>
      </c>
      <c r="B39" s="45"/>
      <c r="C39" s="45"/>
      <c r="D39" s="45"/>
      <c r="E39" s="49"/>
      <c r="F39" s="49"/>
      <c r="G39" s="49"/>
      <c r="H39" s="45"/>
      <c r="I39" s="92"/>
      <c r="J39" s="48"/>
      <c r="K39" s="48"/>
      <c r="L39" s="48"/>
      <c r="M39" s="48"/>
      <c r="N39" s="48"/>
      <c r="O39" s="48"/>
    </row>
    <row r="40" spans="1:8" ht="38.25" hidden="1">
      <c r="A40" s="54" t="s">
        <v>36</v>
      </c>
      <c r="B40" s="45">
        <v>1981</v>
      </c>
      <c r="C40" s="45">
        <v>510</v>
      </c>
      <c r="D40" s="45"/>
      <c r="E40" s="49"/>
      <c r="F40" s="49"/>
      <c r="G40" s="49"/>
      <c r="H40" s="45" t="s">
        <v>22</v>
      </c>
    </row>
    <row r="41" spans="1:15" s="71" customFormat="1" ht="12.75">
      <c r="A41" s="50" t="s">
        <v>37</v>
      </c>
      <c r="B41" s="51">
        <v>2000</v>
      </c>
      <c r="C41" s="51" t="s">
        <v>22</v>
      </c>
      <c r="D41" s="51"/>
      <c r="E41" s="52">
        <f>E43+E61+E80+E89+E96+E102</f>
        <v>6523801.92</v>
      </c>
      <c r="F41" s="52"/>
      <c r="G41" s="52"/>
      <c r="H41" s="51"/>
      <c r="I41" s="94"/>
      <c r="J41" s="48"/>
      <c r="K41" s="48"/>
      <c r="L41" s="48"/>
      <c r="M41" s="48"/>
      <c r="N41" s="48"/>
      <c r="O41" s="48"/>
    </row>
    <row r="42" spans="1:8" ht="12.75">
      <c r="A42" s="54" t="s">
        <v>24</v>
      </c>
      <c r="B42" s="45"/>
      <c r="C42" s="45"/>
      <c r="D42" s="45"/>
      <c r="E42" s="49"/>
      <c r="F42" s="49"/>
      <c r="G42" s="49"/>
      <c r="H42" s="45"/>
    </row>
    <row r="43" spans="1:15" ht="12.75">
      <c r="A43" s="59" t="s">
        <v>38</v>
      </c>
      <c r="B43" s="56">
        <v>2100</v>
      </c>
      <c r="C43" s="56" t="s">
        <v>22</v>
      </c>
      <c r="D43" s="56"/>
      <c r="E43" s="57">
        <f>E45+E50+E52+E57</f>
        <v>4305794</v>
      </c>
      <c r="F43" s="57"/>
      <c r="G43" s="57"/>
      <c r="H43" s="56" t="s">
        <v>22</v>
      </c>
      <c r="I43" s="95"/>
      <c r="J43" s="71"/>
      <c r="K43" s="71"/>
      <c r="L43" s="71"/>
      <c r="M43" s="71"/>
      <c r="N43" s="71"/>
      <c r="O43" s="71"/>
    </row>
    <row r="44" spans="1:8" ht="12.75">
      <c r="A44" s="54" t="s">
        <v>24</v>
      </c>
      <c r="B44" s="45"/>
      <c r="C44" s="45"/>
      <c r="D44" s="45"/>
      <c r="E44" s="49"/>
      <c r="F44" s="49"/>
      <c r="G44" s="49"/>
      <c r="H44" s="45"/>
    </row>
    <row r="45" spans="1:9" ht="12.75">
      <c r="A45" s="55" t="s">
        <v>39</v>
      </c>
      <c r="B45" s="56">
        <v>2110</v>
      </c>
      <c r="C45" s="56">
        <v>111</v>
      </c>
      <c r="D45" s="56"/>
      <c r="E45" s="57">
        <f>SUM(E46:E49)</f>
        <v>3309000</v>
      </c>
      <c r="F45" s="57"/>
      <c r="G45" s="57"/>
      <c r="H45" s="56" t="s">
        <v>22</v>
      </c>
      <c r="I45" s="95"/>
    </row>
    <row r="46" spans="1:9" ht="25.5">
      <c r="A46" s="54" t="s">
        <v>181</v>
      </c>
      <c r="B46" s="45">
        <v>2111</v>
      </c>
      <c r="C46" s="45">
        <v>111</v>
      </c>
      <c r="D46" s="45">
        <v>211</v>
      </c>
      <c r="E46" s="136">
        <f>'111 '!K12</f>
        <v>1376000</v>
      </c>
      <c r="F46" s="49"/>
      <c r="G46" s="49"/>
      <c r="H46" s="45" t="s">
        <v>22</v>
      </c>
      <c r="I46" s="93"/>
    </row>
    <row r="47" spans="1:15" s="71" customFormat="1" ht="25.5">
      <c r="A47" s="54" t="s">
        <v>182</v>
      </c>
      <c r="B47" s="45">
        <v>2112</v>
      </c>
      <c r="C47" s="45">
        <v>111</v>
      </c>
      <c r="D47" s="45">
        <v>211</v>
      </c>
      <c r="E47" s="136">
        <f>'111 '!K33</f>
        <v>1923000</v>
      </c>
      <c r="F47" s="49"/>
      <c r="G47" s="49"/>
      <c r="H47" s="45" t="s">
        <v>22</v>
      </c>
      <c r="I47" s="92"/>
      <c r="J47" s="48"/>
      <c r="K47" s="48"/>
      <c r="L47" s="48"/>
      <c r="M47" s="48"/>
      <c r="N47" s="48"/>
      <c r="O47" s="48"/>
    </row>
    <row r="48" spans="1:8" ht="25.5">
      <c r="A48" s="54" t="s">
        <v>215</v>
      </c>
      <c r="B48" s="45">
        <v>2113</v>
      </c>
      <c r="C48" s="45">
        <v>111</v>
      </c>
      <c r="D48" s="45">
        <v>266</v>
      </c>
      <c r="E48" s="136">
        <f>'111 '!D19</f>
        <v>0</v>
      </c>
      <c r="F48" s="49"/>
      <c r="G48" s="49"/>
      <c r="H48" s="45"/>
    </row>
    <row r="49" spans="1:8" ht="25.5">
      <c r="A49" s="54" t="s">
        <v>182</v>
      </c>
      <c r="B49" s="45">
        <v>2114</v>
      </c>
      <c r="C49" s="45">
        <v>111</v>
      </c>
      <c r="D49" s="45">
        <v>266</v>
      </c>
      <c r="E49" s="136">
        <f>'111 '!D40</f>
        <v>10000</v>
      </c>
      <c r="F49" s="49"/>
      <c r="G49" s="49"/>
      <c r="H49" s="45" t="s">
        <v>22</v>
      </c>
    </row>
    <row r="50" spans="1:15" ht="25.5">
      <c r="A50" s="55" t="s">
        <v>44</v>
      </c>
      <c r="B50" s="56">
        <v>2120</v>
      </c>
      <c r="C50" s="56">
        <v>112</v>
      </c>
      <c r="D50" s="56"/>
      <c r="E50" s="57">
        <f>SUM(E51:E51)</f>
        <v>0</v>
      </c>
      <c r="F50" s="57"/>
      <c r="G50" s="57"/>
      <c r="H50" s="56" t="s">
        <v>22</v>
      </c>
      <c r="I50" s="95"/>
      <c r="J50" s="71"/>
      <c r="K50" s="71"/>
      <c r="L50" s="71"/>
      <c r="M50" s="71"/>
      <c r="N50" s="71"/>
      <c r="O50" s="71"/>
    </row>
    <row r="51" spans="1:8" ht="127.5">
      <c r="A51" s="54" t="s">
        <v>310</v>
      </c>
      <c r="B51" s="45">
        <v>2124</v>
      </c>
      <c r="C51" s="45">
        <v>112</v>
      </c>
      <c r="D51" s="45">
        <v>267</v>
      </c>
      <c r="E51" s="49">
        <f>'212'!H9</f>
        <v>0</v>
      </c>
      <c r="F51" s="49"/>
      <c r="G51" s="49"/>
      <c r="H51" s="45"/>
    </row>
    <row r="52" spans="1:9" ht="38.25">
      <c r="A52" s="55" t="s">
        <v>45</v>
      </c>
      <c r="B52" s="56">
        <v>2130</v>
      </c>
      <c r="C52" s="56">
        <v>113</v>
      </c>
      <c r="D52" s="56"/>
      <c r="E52" s="57">
        <f>SUM(E53:E56)</f>
        <v>0</v>
      </c>
      <c r="F52" s="57"/>
      <c r="G52" s="57"/>
      <c r="H52" s="56" t="s">
        <v>22</v>
      </c>
      <c r="I52" s="95"/>
    </row>
    <row r="53" spans="1:15" s="71" customFormat="1" ht="25.5" hidden="1">
      <c r="A53" s="54" t="s">
        <v>40</v>
      </c>
      <c r="B53" s="45">
        <v>2131</v>
      </c>
      <c r="C53" s="45">
        <v>113</v>
      </c>
      <c r="D53" s="45"/>
      <c r="E53" s="49"/>
      <c r="F53" s="49"/>
      <c r="G53" s="49"/>
      <c r="H53" s="45" t="s">
        <v>22</v>
      </c>
      <c r="I53" s="92"/>
      <c r="J53" s="48"/>
      <c r="K53" s="48"/>
      <c r="L53" s="48"/>
      <c r="M53" s="48"/>
      <c r="N53" s="48"/>
      <c r="O53" s="48"/>
    </row>
    <row r="54" spans="1:8" ht="25.5" hidden="1">
      <c r="A54" s="54" t="s">
        <v>41</v>
      </c>
      <c r="B54" s="45">
        <v>2132</v>
      </c>
      <c r="C54" s="45">
        <v>113</v>
      </c>
      <c r="D54" s="45"/>
      <c r="E54" s="49"/>
      <c r="F54" s="49"/>
      <c r="G54" s="49"/>
      <c r="H54" s="45" t="s">
        <v>22</v>
      </c>
    </row>
    <row r="55" spans="1:15" ht="25.5" hidden="1">
      <c r="A55" s="54" t="s">
        <v>42</v>
      </c>
      <c r="B55" s="45">
        <v>2133</v>
      </c>
      <c r="C55" s="45">
        <v>113</v>
      </c>
      <c r="D55" s="45"/>
      <c r="E55" s="49"/>
      <c r="F55" s="49"/>
      <c r="G55" s="49"/>
      <c r="H55" s="45" t="s">
        <v>22</v>
      </c>
      <c r="J55" s="71"/>
      <c r="K55" s="71"/>
      <c r="L55" s="71"/>
      <c r="M55" s="71"/>
      <c r="N55" s="71"/>
      <c r="O55" s="71"/>
    </row>
    <row r="56" spans="1:8" ht="12.75" hidden="1">
      <c r="A56" s="54" t="s">
        <v>43</v>
      </c>
      <c r="B56" s="45">
        <v>2134</v>
      </c>
      <c r="C56" s="45">
        <v>113</v>
      </c>
      <c r="D56" s="45"/>
      <c r="E56" s="49"/>
      <c r="F56" s="49"/>
      <c r="G56" s="49"/>
      <c r="H56" s="45" t="s">
        <v>22</v>
      </c>
    </row>
    <row r="57" spans="1:9" ht="51">
      <c r="A57" s="55" t="s">
        <v>46</v>
      </c>
      <c r="B57" s="56">
        <v>2140</v>
      </c>
      <c r="C57" s="56">
        <v>119</v>
      </c>
      <c r="D57" s="56"/>
      <c r="E57" s="57">
        <f>SUM(E59:E60)</f>
        <v>996794</v>
      </c>
      <c r="F57" s="57"/>
      <c r="G57" s="57"/>
      <c r="H57" s="56" t="s">
        <v>22</v>
      </c>
      <c r="I57" s="95"/>
    </row>
    <row r="58" spans="1:8" ht="12.75">
      <c r="A58" s="54" t="s">
        <v>24</v>
      </c>
      <c r="B58" s="45"/>
      <c r="C58" s="45"/>
      <c r="D58" s="45"/>
      <c r="E58" s="49"/>
      <c r="F58" s="49"/>
      <c r="G58" s="49"/>
      <c r="H58" s="45" t="s">
        <v>22</v>
      </c>
    </row>
    <row r="59" spans="1:15" s="71" customFormat="1" ht="25.5">
      <c r="A59" s="54" t="s">
        <v>40</v>
      </c>
      <c r="B59" s="45">
        <v>2142</v>
      </c>
      <c r="C59" s="45">
        <v>119</v>
      </c>
      <c r="D59" s="45">
        <v>213</v>
      </c>
      <c r="E59" s="136">
        <f>'213'!BR20</f>
        <v>415600</v>
      </c>
      <c r="F59" s="49"/>
      <c r="G59" s="49"/>
      <c r="H59" s="45" t="s">
        <v>22</v>
      </c>
      <c r="I59" s="92"/>
      <c r="J59" s="48"/>
      <c r="K59" s="48"/>
      <c r="L59" s="48"/>
      <c r="M59" s="48"/>
      <c r="N59" s="48"/>
      <c r="O59" s="48"/>
    </row>
    <row r="60" spans="1:15" ht="25.5">
      <c r="A60" s="54" t="s">
        <v>41</v>
      </c>
      <c r="B60" s="45">
        <v>2143</v>
      </c>
      <c r="C60" s="45">
        <v>119</v>
      </c>
      <c r="D60" s="45">
        <v>213</v>
      </c>
      <c r="E60" s="136">
        <f>'213'!BR38</f>
        <v>581194</v>
      </c>
      <c r="F60" s="49"/>
      <c r="G60" s="49"/>
      <c r="H60" s="45" t="s">
        <v>22</v>
      </c>
      <c r="J60" s="71"/>
      <c r="K60" s="71"/>
      <c r="L60" s="71"/>
      <c r="M60" s="71"/>
      <c r="N60" s="71"/>
      <c r="O60" s="71"/>
    </row>
    <row r="61" spans="1:9" ht="12.75">
      <c r="A61" s="59" t="s">
        <v>47</v>
      </c>
      <c r="B61" s="56">
        <v>2200</v>
      </c>
      <c r="C61" s="56">
        <v>300</v>
      </c>
      <c r="D61" s="56"/>
      <c r="E61" s="57">
        <f>E63+E70+E75</f>
        <v>0</v>
      </c>
      <c r="F61" s="57"/>
      <c r="G61" s="57"/>
      <c r="H61" s="58" t="s">
        <v>22</v>
      </c>
      <c r="I61" s="95"/>
    </row>
    <row r="62" spans="1:8" ht="12.75">
      <c r="A62" s="54" t="s">
        <v>24</v>
      </c>
      <c r="B62" s="45"/>
      <c r="C62" s="45"/>
      <c r="D62" s="45"/>
      <c r="E62" s="49"/>
      <c r="F62" s="49"/>
      <c r="G62" s="49"/>
      <c r="H62" s="45"/>
    </row>
    <row r="63" spans="1:9" ht="25.5">
      <c r="A63" s="55" t="s">
        <v>48</v>
      </c>
      <c r="B63" s="56">
        <v>2210</v>
      </c>
      <c r="C63" s="56">
        <v>320</v>
      </c>
      <c r="D63" s="56"/>
      <c r="E63" s="57">
        <f>SUM(E65:E69)</f>
        <v>0</v>
      </c>
      <c r="F63" s="57"/>
      <c r="G63" s="57"/>
      <c r="H63" s="58">
        <f>SUM(H65:H69)</f>
        <v>0</v>
      </c>
      <c r="I63" s="95"/>
    </row>
    <row r="64" spans="1:15" ht="12.75" hidden="1">
      <c r="A64" s="54" t="s">
        <v>35</v>
      </c>
      <c r="B64" s="45"/>
      <c r="C64" s="45"/>
      <c r="D64" s="45"/>
      <c r="E64" s="49"/>
      <c r="F64" s="49"/>
      <c r="G64" s="49"/>
      <c r="H64" s="45"/>
      <c r="J64" s="71"/>
      <c r="K64" s="71"/>
      <c r="L64" s="71"/>
      <c r="M64" s="71"/>
      <c r="N64" s="71"/>
      <c r="O64" s="71"/>
    </row>
    <row r="65" spans="1:8" ht="38.25" hidden="1">
      <c r="A65" s="54" t="s">
        <v>49</v>
      </c>
      <c r="B65" s="45">
        <v>2211</v>
      </c>
      <c r="C65" s="45">
        <v>321</v>
      </c>
      <c r="D65" s="45"/>
      <c r="E65" s="49"/>
      <c r="F65" s="49"/>
      <c r="G65" s="49"/>
      <c r="H65" s="45"/>
    </row>
    <row r="66" spans="1:15" s="71" customFormat="1" ht="25.5" hidden="1">
      <c r="A66" s="54" t="s">
        <v>40</v>
      </c>
      <c r="B66" s="45">
        <v>2212</v>
      </c>
      <c r="C66" s="45">
        <v>321</v>
      </c>
      <c r="D66" s="45"/>
      <c r="E66" s="49"/>
      <c r="F66" s="49"/>
      <c r="G66" s="49"/>
      <c r="H66" s="45"/>
      <c r="I66" s="92"/>
      <c r="J66" s="48"/>
      <c r="K66" s="48"/>
      <c r="L66" s="48"/>
      <c r="M66" s="48"/>
      <c r="N66" s="48"/>
      <c r="O66" s="48"/>
    </row>
    <row r="67" spans="1:8" ht="25.5" hidden="1">
      <c r="A67" s="54" t="s">
        <v>41</v>
      </c>
      <c r="B67" s="45">
        <v>2213</v>
      </c>
      <c r="C67" s="45">
        <v>321</v>
      </c>
      <c r="D67" s="45"/>
      <c r="E67" s="49"/>
      <c r="F67" s="49"/>
      <c r="G67" s="49"/>
      <c r="H67" s="45"/>
    </row>
    <row r="68" spans="1:8" ht="25.5" hidden="1">
      <c r="A68" s="54" t="s">
        <v>42</v>
      </c>
      <c r="B68" s="45">
        <v>2214</v>
      </c>
      <c r="C68" s="45">
        <v>321</v>
      </c>
      <c r="D68" s="45"/>
      <c r="E68" s="49"/>
      <c r="F68" s="49"/>
      <c r="G68" s="49"/>
      <c r="H68" s="45"/>
    </row>
    <row r="69" spans="1:15" ht="12.75" hidden="1">
      <c r="A69" s="54" t="s">
        <v>43</v>
      </c>
      <c r="B69" s="45">
        <v>2215</v>
      </c>
      <c r="C69" s="45">
        <v>321</v>
      </c>
      <c r="D69" s="45"/>
      <c r="E69" s="49"/>
      <c r="F69" s="49"/>
      <c r="G69" s="49"/>
      <c r="H69" s="45"/>
      <c r="J69" s="71"/>
      <c r="K69" s="71"/>
      <c r="L69" s="71"/>
      <c r="M69" s="71"/>
      <c r="N69" s="71"/>
      <c r="O69" s="71"/>
    </row>
    <row r="70" spans="1:9" ht="63.75">
      <c r="A70" s="55" t="s">
        <v>50</v>
      </c>
      <c r="B70" s="56">
        <v>2220</v>
      </c>
      <c r="C70" s="56">
        <v>350</v>
      </c>
      <c r="D70" s="56"/>
      <c r="E70" s="57">
        <f>SUM(E71:E74)</f>
        <v>0</v>
      </c>
      <c r="F70" s="57"/>
      <c r="G70" s="57"/>
      <c r="H70" s="56" t="s">
        <v>22</v>
      </c>
      <c r="I70" s="95"/>
    </row>
    <row r="71" spans="1:9" s="71" customFormat="1" ht="25.5" hidden="1">
      <c r="A71" s="54" t="s">
        <v>40</v>
      </c>
      <c r="B71" s="45">
        <v>2221</v>
      </c>
      <c r="C71" s="45">
        <v>350</v>
      </c>
      <c r="D71" s="45"/>
      <c r="E71" s="49"/>
      <c r="F71" s="49"/>
      <c r="G71" s="49"/>
      <c r="H71" s="45" t="s">
        <v>22</v>
      </c>
      <c r="I71" s="92"/>
    </row>
    <row r="72" spans="1:8" ht="25.5" hidden="1">
      <c r="A72" s="54" t="s">
        <v>41</v>
      </c>
      <c r="B72" s="45">
        <v>2222</v>
      </c>
      <c r="C72" s="45">
        <v>350</v>
      </c>
      <c r="D72" s="45"/>
      <c r="E72" s="49"/>
      <c r="F72" s="49"/>
      <c r="G72" s="49"/>
      <c r="H72" s="45" t="s">
        <v>22</v>
      </c>
    </row>
    <row r="73" spans="1:8" ht="25.5" hidden="1">
      <c r="A73" s="54" t="s">
        <v>42</v>
      </c>
      <c r="B73" s="45">
        <v>2223</v>
      </c>
      <c r="C73" s="45">
        <v>350</v>
      </c>
      <c r="D73" s="45"/>
      <c r="E73" s="49"/>
      <c r="F73" s="49"/>
      <c r="G73" s="49"/>
      <c r="H73" s="45" t="s">
        <v>22</v>
      </c>
    </row>
    <row r="74" spans="1:8" ht="12.75" hidden="1">
      <c r="A74" s="54" t="s">
        <v>43</v>
      </c>
      <c r="B74" s="45">
        <v>2224</v>
      </c>
      <c r="C74" s="45">
        <v>350</v>
      </c>
      <c r="D74" s="45"/>
      <c r="E74" s="49"/>
      <c r="F74" s="49"/>
      <c r="G74" s="49"/>
      <c r="H74" s="45" t="s">
        <v>22</v>
      </c>
    </row>
    <row r="75" spans="1:9" ht="25.5">
      <c r="A75" s="55" t="s">
        <v>51</v>
      </c>
      <c r="B75" s="56">
        <v>2230</v>
      </c>
      <c r="C75" s="56">
        <v>360</v>
      </c>
      <c r="D75" s="56"/>
      <c r="E75" s="57">
        <f>SUM(E76:E79)</f>
        <v>0</v>
      </c>
      <c r="F75" s="57"/>
      <c r="G75" s="57"/>
      <c r="H75" s="56" t="s">
        <v>22</v>
      </c>
      <c r="I75" s="95"/>
    </row>
    <row r="76" spans="1:9" s="71" customFormat="1" ht="25.5" hidden="1">
      <c r="A76" s="54" t="s">
        <v>40</v>
      </c>
      <c r="B76" s="45">
        <v>2231</v>
      </c>
      <c r="C76" s="45">
        <v>360</v>
      </c>
      <c r="D76" s="45"/>
      <c r="E76" s="49"/>
      <c r="F76" s="49"/>
      <c r="G76" s="49"/>
      <c r="H76" s="45" t="s">
        <v>22</v>
      </c>
      <c r="I76" s="92"/>
    </row>
    <row r="77" spans="1:8" ht="25.5" hidden="1">
      <c r="A77" s="54" t="s">
        <v>41</v>
      </c>
      <c r="B77" s="45">
        <v>2232</v>
      </c>
      <c r="C77" s="45">
        <v>360</v>
      </c>
      <c r="D77" s="45"/>
      <c r="E77" s="49"/>
      <c r="F77" s="49"/>
      <c r="G77" s="49"/>
      <c r="H77" s="45" t="s">
        <v>22</v>
      </c>
    </row>
    <row r="78" spans="1:8" ht="25.5" hidden="1">
      <c r="A78" s="54" t="s">
        <v>42</v>
      </c>
      <c r="B78" s="45">
        <v>2233</v>
      </c>
      <c r="C78" s="45">
        <v>360</v>
      </c>
      <c r="D78" s="45"/>
      <c r="E78" s="49"/>
      <c r="F78" s="49"/>
      <c r="G78" s="49"/>
      <c r="H78" s="45" t="s">
        <v>22</v>
      </c>
    </row>
    <row r="79" spans="1:8" ht="12.75" hidden="1">
      <c r="A79" s="54" t="s">
        <v>43</v>
      </c>
      <c r="B79" s="45">
        <v>2234</v>
      </c>
      <c r="C79" s="45">
        <v>360</v>
      </c>
      <c r="D79" s="45"/>
      <c r="E79" s="49"/>
      <c r="F79" s="49"/>
      <c r="G79" s="49"/>
      <c r="H79" s="45" t="s">
        <v>22</v>
      </c>
    </row>
    <row r="80" spans="1:15" s="71" customFormat="1" ht="12.75">
      <c r="A80" s="59" t="s">
        <v>52</v>
      </c>
      <c r="B80" s="56">
        <v>2300</v>
      </c>
      <c r="C80" s="56">
        <v>850</v>
      </c>
      <c r="D80" s="56"/>
      <c r="E80" s="57">
        <f>SUM(E82:E84)</f>
        <v>300</v>
      </c>
      <c r="F80" s="57"/>
      <c r="G80" s="57"/>
      <c r="H80" s="56" t="s">
        <v>22</v>
      </c>
      <c r="I80" s="95"/>
      <c r="J80" s="48"/>
      <c r="K80" s="48"/>
      <c r="L80" s="48"/>
      <c r="M80" s="48"/>
      <c r="N80" s="48"/>
      <c r="O80" s="48"/>
    </row>
    <row r="81" spans="1:8" ht="12.75">
      <c r="A81" s="54" t="s">
        <v>35</v>
      </c>
      <c r="B81" s="45"/>
      <c r="C81" s="45"/>
      <c r="D81" s="45"/>
      <c r="E81" s="49"/>
      <c r="F81" s="49"/>
      <c r="G81" s="49"/>
      <c r="H81" s="45"/>
    </row>
    <row r="82" spans="1:15" ht="25.5">
      <c r="A82" s="54" t="s">
        <v>53</v>
      </c>
      <c r="B82" s="45">
        <v>2310</v>
      </c>
      <c r="C82" s="45">
        <v>851</v>
      </c>
      <c r="D82" s="45">
        <v>291</v>
      </c>
      <c r="E82" s="136">
        <f>Прочие!F9</f>
        <v>100</v>
      </c>
      <c r="F82" s="49"/>
      <c r="G82" s="49"/>
      <c r="H82" s="45" t="s">
        <v>22</v>
      </c>
      <c r="J82" s="77"/>
      <c r="K82" s="77"/>
      <c r="L82" s="77"/>
      <c r="M82" s="77"/>
      <c r="N82" s="77"/>
      <c r="O82" s="77"/>
    </row>
    <row r="83" spans="1:8" ht="38.25" hidden="1">
      <c r="A83" s="54" t="s">
        <v>54</v>
      </c>
      <c r="B83" s="45">
        <v>2320</v>
      </c>
      <c r="C83" s="45">
        <v>852</v>
      </c>
      <c r="D83" s="45">
        <v>291</v>
      </c>
      <c r="E83" s="49">
        <v>0</v>
      </c>
      <c r="F83" s="49"/>
      <c r="G83" s="49"/>
      <c r="H83" s="45" t="s">
        <v>22</v>
      </c>
    </row>
    <row r="84" spans="1:15" ht="25.5">
      <c r="A84" s="55" t="s">
        <v>55</v>
      </c>
      <c r="B84" s="56">
        <v>2330</v>
      </c>
      <c r="C84" s="56">
        <v>853</v>
      </c>
      <c r="D84" s="56"/>
      <c r="E84" s="57">
        <f>SUM(E85:E88)</f>
        <v>200</v>
      </c>
      <c r="F84" s="57"/>
      <c r="G84" s="57"/>
      <c r="H84" s="56" t="s">
        <v>22</v>
      </c>
      <c r="I84" s="95"/>
      <c r="J84" s="71"/>
      <c r="K84" s="71"/>
      <c r="L84" s="71"/>
      <c r="M84" s="71"/>
      <c r="N84" s="71"/>
      <c r="O84" s="71"/>
    </row>
    <row r="85" spans="1:15" s="71" customFormat="1" ht="25.5">
      <c r="A85" s="54" t="s">
        <v>40</v>
      </c>
      <c r="B85" s="45">
        <v>2331</v>
      </c>
      <c r="C85" s="45">
        <v>853</v>
      </c>
      <c r="D85" s="45">
        <v>291</v>
      </c>
      <c r="E85" s="136">
        <f>Прочие!F16</f>
        <v>200</v>
      </c>
      <c r="F85" s="49"/>
      <c r="G85" s="49"/>
      <c r="H85" s="45" t="s">
        <v>22</v>
      </c>
      <c r="I85" s="92"/>
      <c r="J85" s="48"/>
      <c r="K85" s="48"/>
      <c r="L85" s="48"/>
      <c r="M85" s="48"/>
      <c r="N85" s="48"/>
      <c r="O85" s="48"/>
    </row>
    <row r="86" spans="1:8" ht="25.5" hidden="1">
      <c r="A86" s="54" t="s">
        <v>40</v>
      </c>
      <c r="B86" s="45">
        <v>2332</v>
      </c>
      <c r="C86" s="45">
        <v>853</v>
      </c>
      <c r="D86" s="45">
        <v>293</v>
      </c>
      <c r="E86" s="49"/>
      <c r="F86" s="49"/>
      <c r="G86" s="49"/>
      <c r="H86" s="45" t="s">
        <v>22</v>
      </c>
    </row>
    <row r="87" spans="1:15" s="71" customFormat="1" ht="25.5" hidden="1">
      <c r="A87" s="54" t="s">
        <v>40</v>
      </c>
      <c r="B87" s="45">
        <v>2333</v>
      </c>
      <c r="C87" s="45">
        <v>853</v>
      </c>
      <c r="D87" s="45">
        <v>295</v>
      </c>
      <c r="E87" s="49"/>
      <c r="F87" s="49"/>
      <c r="G87" s="49"/>
      <c r="H87" s="45" t="s">
        <v>22</v>
      </c>
      <c r="I87" s="92"/>
      <c r="J87" s="48"/>
      <c r="K87" s="48"/>
      <c r="L87" s="48"/>
      <c r="M87" s="48"/>
      <c r="N87" s="48"/>
      <c r="O87" s="48"/>
    </row>
    <row r="88" spans="1:8" ht="12.75" hidden="1">
      <c r="A88" s="54" t="s">
        <v>43</v>
      </c>
      <c r="B88" s="45">
        <v>2334</v>
      </c>
      <c r="C88" s="45">
        <v>853</v>
      </c>
      <c r="D88" s="45"/>
      <c r="E88" s="49"/>
      <c r="F88" s="49"/>
      <c r="G88" s="49"/>
      <c r="H88" s="45" t="s">
        <v>22</v>
      </c>
    </row>
    <row r="89" spans="1:15" ht="25.5">
      <c r="A89" s="59" t="s">
        <v>56</v>
      </c>
      <c r="B89" s="56">
        <v>2400</v>
      </c>
      <c r="C89" s="56" t="s">
        <v>22</v>
      </c>
      <c r="D89" s="56"/>
      <c r="E89" s="57">
        <f>E91</f>
        <v>0</v>
      </c>
      <c r="F89" s="57"/>
      <c r="G89" s="57"/>
      <c r="H89" s="56" t="s">
        <v>22</v>
      </c>
      <c r="I89" s="95"/>
      <c r="J89" s="71"/>
      <c r="K89" s="71"/>
      <c r="L89" s="71"/>
      <c r="M89" s="71"/>
      <c r="N89" s="71"/>
      <c r="O89" s="71"/>
    </row>
    <row r="90" spans="1:8" ht="12.75">
      <c r="A90" s="54" t="s">
        <v>35</v>
      </c>
      <c r="B90" s="45"/>
      <c r="C90" s="45"/>
      <c r="D90" s="45"/>
      <c r="E90" s="49"/>
      <c r="F90" s="49"/>
      <c r="G90" s="49"/>
      <c r="H90" s="45"/>
    </row>
    <row r="91" spans="1:9" ht="25.5">
      <c r="A91" s="55" t="s">
        <v>57</v>
      </c>
      <c r="B91" s="56">
        <v>2410</v>
      </c>
      <c r="C91" s="56">
        <v>810</v>
      </c>
      <c r="D91" s="56"/>
      <c r="E91" s="57">
        <f>SUM(E92:E95)</f>
        <v>0</v>
      </c>
      <c r="F91" s="57"/>
      <c r="G91" s="57"/>
      <c r="H91" s="56" t="s">
        <v>22</v>
      </c>
      <c r="I91" s="95"/>
    </row>
    <row r="92" spans="1:15" s="71" customFormat="1" ht="25.5" hidden="1">
      <c r="A92" s="54" t="s">
        <v>40</v>
      </c>
      <c r="B92" s="45">
        <v>2411</v>
      </c>
      <c r="C92" s="45">
        <v>810</v>
      </c>
      <c r="D92" s="45"/>
      <c r="E92" s="49"/>
      <c r="F92" s="49"/>
      <c r="G92" s="49"/>
      <c r="H92" s="45" t="s">
        <v>22</v>
      </c>
      <c r="I92" s="92"/>
      <c r="J92" s="48"/>
      <c r="K92" s="48"/>
      <c r="L92" s="48"/>
      <c r="M92" s="48"/>
      <c r="N92" s="48"/>
      <c r="O92" s="48"/>
    </row>
    <row r="93" spans="1:8" ht="25.5" hidden="1">
      <c r="A93" s="54" t="s">
        <v>41</v>
      </c>
      <c r="B93" s="45">
        <v>2412</v>
      </c>
      <c r="C93" s="45">
        <v>810</v>
      </c>
      <c r="D93" s="45"/>
      <c r="E93" s="49"/>
      <c r="F93" s="49"/>
      <c r="G93" s="49"/>
      <c r="H93" s="45" t="s">
        <v>22</v>
      </c>
    </row>
    <row r="94" spans="1:15" ht="25.5" hidden="1">
      <c r="A94" s="54" t="s">
        <v>42</v>
      </c>
      <c r="B94" s="45">
        <v>2413</v>
      </c>
      <c r="C94" s="45">
        <v>810</v>
      </c>
      <c r="D94" s="45"/>
      <c r="E94" s="49"/>
      <c r="F94" s="49"/>
      <c r="G94" s="49"/>
      <c r="H94" s="45" t="s">
        <v>22</v>
      </c>
      <c r="J94" s="71"/>
      <c r="K94" s="71"/>
      <c r="L94" s="71"/>
      <c r="M94" s="71"/>
      <c r="N94" s="71"/>
      <c r="O94" s="71"/>
    </row>
    <row r="95" spans="1:8" ht="12.75" hidden="1">
      <c r="A95" s="54" t="s">
        <v>43</v>
      </c>
      <c r="B95" s="45">
        <v>2414</v>
      </c>
      <c r="C95" s="45">
        <v>810</v>
      </c>
      <c r="D95" s="45"/>
      <c r="E95" s="49"/>
      <c r="F95" s="49"/>
      <c r="G95" s="49"/>
      <c r="H95" s="45" t="s">
        <v>22</v>
      </c>
    </row>
    <row r="96" spans="1:9" ht="25.5">
      <c r="A96" s="59" t="s">
        <v>58</v>
      </c>
      <c r="B96" s="56">
        <v>2500</v>
      </c>
      <c r="C96" s="56" t="s">
        <v>22</v>
      </c>
      <c r="D96" s="56"/>
      <c r="E96" s="57">
        <f>SUM(E97:E101)</f>
        <v>0</v>
      </c>
      <c r="F96" s="57"/>
      <c r="G96" s="57"/>
      <c r="H96" s="56" t="s">
        <v>22</v>
      </c>
      <c r="I96" s="95"/>
    </row>
    <row r="97" spans="1:8" ht="25.5" hidden="1">
      <c r="A97" s="54" t="s">
        <v>40</v>
      </c>
      <c r="B97" s="45">
        <v>2501</v>
      </c>
      <c r="C97" s="45" t="s">
        <v>22</v>
      </c>
      <c r="D97" s="45"/>
      <c r="E97" s="49"/>
      <c r="F97" s="49"/>
      <c r="G97" s="49"/>
      <c r="H97" s="45" t="s">
        <v>22</v>
      </c>
    </row>
    <row r="98" spans="1:15" s="77" customFormat="1" ht="25.5" hidden="1">
      <c r="A98" s="54" t="s">
        <v>41</v>
      </c>
      <c r="B98" s="45">
        <v>2502</v>
      </c>
      <c r="C98" s="45" t="s">
        <v>22</v>
      </c>
      <c r="D98" s="45"/>
      <c r="E98" s="49"/>
      <c r="F98" s="49"/>
      <c r="G98" s="49"/>
      <c r="H98" s="45" t="s">
        <v>22</v>
      </c>
      <c r="I98" s="92"/>
      <c r="J98" s="48"/>
      <c r="K98" s="48"/>
      <c r="L98" s="48"/>
      <c r="M98" s="48"/>
      <c r="N98" s="48"/>
      <c r="O98" s="48"/>
    </row>
    <row r="99" spans="1:8" ht="25.5" hidden="1">
      <c r="A99" s="54" t="s">
        <v>42</v>
      </c>
      <c r="B99" s="45">
        <v>2503</v>
      </c>
      <c r="C99" s="45" t="s">
        <v>22</v>
      </c>
      <c r="D99" s="45"/>
      <c r="E99" s="49"/>
      <c r="F99" s="49"/>
      <c r="G99" s="49"/>
      <c r="H99" s="45" t="s">
        <v>22</v>
      </c>
    </row>
    <row r="100" spans="1:15" s="71" customFormat="1" ht="12.75" hidden="1">
      <c r="A100" s="54" t="s">
        <v>43</v>
      </c>
      <c r="B100" s="45">
        <v>2504</v>
      </c>
      <c r="C100" s="45" t="s">
        <v>22</v>
      </c>
      <c r="D100" s="45"/>
      <c r="E100" s="49"/>
      <c r="F100" s="49"/>
      <c r="G100" s="49"/>
      <c r="H100" s="45" t="s">
        <v>22</v>
      </c>
      <c r="I100" s="92"/>
      <c r="J100" s="48"/>
      <c r="K100" s="48"/>
      <c r="L100" s="48"/>
      <c r="M100" s="48"/>
      <c r="N100" s="48"/>
      <c r="O100" s="48"/>
    </row>
    <row r="101" spans="1:8" ht="51" hidden="1">
      <c r="A101" s="54" t="s">
        <v>59</v>
      </c>
      <c r="B101" s="45">
        <v>2520</v>
      </c>
      <c r="C101" s="45">
        <v>831</v>
      </c>
      <c r="D101" s="45"/>
      <c r="E101" s="49"/>
      <c r="F101" s="49"/>
      <c r="G101" s="49"/>
      <c r="H101" s="45" t="s">
        <v>22</v>
      </c>
    </row>
    <row r="102" spans="1:9" ht="15.75">
      <c r="A102" s="76" t="s">
        <v>228</v>
      </c>
      <c r="B102" s="60">
        <v>2600</v>
      </c>
      <c r="C102" s="60" t="s">
        <v>22</v>
      </c>
      <c r="D102" s="60"/>
      <c r="E102" s="61">
        <f>E104+E109+E114+E116+E136</f>
        <v>2217707.92</v>
      </c>
      <c r="F102" s="61"/>
      <c r="G102" s="61"/>
      <c r="H102" s="60"/>
      <c r="I102" s="97"/>
    </row>
    <row r="103" spans="1:8" ht="12.75">
      <c r="A103" s="54" t="s">
        <v>24</v>
      </c>
      <c r="B103" s="45"/>
      <c r="C103" s="45"/>
      <c r="D103" s="45"/>
      <c r="E103" s="49"/>
      <c r="F103" s="49"/>
      <c r="G103" s="49"/>
      <c r="H103" s="45"/>
    </row>
    <row r="104" spans="1:9" ht="25.5">
      <c r="A104" s="55" t="s">
        <v>60</v>
      </c>
      <c r="B104" s="56">
        <v>2610</v>
      </c>
      <c r="C104" s="56">
        <v>241</v>
      </c>
      <c r="D104" s="56"/>
      <c r="E104" s="57">
        <f>SUM(E105:E108)</f>
        <v>0</v>
      </c>
      <c r="F104" s="57"/>
      <c r="G104" s="57"/>
      <c r="H104" s="56"/>
      <c r="I104" s="95"/>
    </row>
    <row r="105" spans="1:15" s="71" customFormat="1" ht="25.5" hidden="1">
      <c r="A105" s="54" t="s">
        <v>40</v>
      </c>
      <c r="B105" s="45">
        <v>2611</v>
      </c>
      <c r="C105" s="45">
        <v>241</v>
      </c>
      <c r="D105" s="45"/>
      <c r="E105" s="49"/>
      <c r="F105" s="49"/>
      <c r="G105" s="49"/>
      <c r="H105" s="45"/>
      <c r="I105" s="92"/>
      <c r="J105" s="48"/>
      <c r="K105" s="48"/>
      <c r="L105" s="48"/>
      <c r="M105" s="48"/>
      <c r="N105" s="48"/>
      <c r="O105" s="48"/>
    </row>
    <row r="106" spans="1:8" ht="25.5" hidden="1">
      <c r="A106" s="54" t="s">
        <v>41</v>
      </c>
      <c r="B106" s="45">
        <v>2612</v>
      </c>
      <c r="C106" s="45">
        <v>241</v>
      </c>
      <c r="D106" s="45"/>
      <c r="E106" s="49"/>
      <c r="F106" s="49"/>
      <c r="G106" s="49"/>
      <c r="H106" s="45"/>
    </row>
    <row r="107" spans="1:8" ht="25.5" hidden="1">
      <c r="A107" s="54" t="s">
        <v>42</v>
      </c>
      <c r="B107" s="45">
        <v>2613</v>
      </c>
      <c r="C107" s="45">
        <v>241</v>
      </c>
      <c r="D107" s="45"/>
      <c r="E107" s="49"/>
      <c r="F107" s="49"/>
      <c r="G107" s="49"/>
      <c r="H107" s="45"/>
    </row>
    <row r="108" spans="1:8" ht="12.75" hidden="1">
      <c r="A108" s="54" t="s">
        <v>43</v>
      </c>
      <c r="B108" s="45">
        <v>2614</v>
      </c>
      <c r="C108" s="45">
        <v>241</v>
      </c>
      <c r="D108" s="45"/>
      <c r="E108" s="49"/>
      <c r="F108" s="49"/>
      <c r="G108" s="49"/>
      <c r="H108" s="45"/>
    </row>
    <row r="109" spans="1:9" ht="25.5">
      <c r="A109" s="55" t="s">
        <v>61</v>
      </c>
      <c r="B109" s="56">
        <v>2620</v>
      </c>
      <c r="C109" s="56">
        <v>242</v>
      </c>
      <c r="D109" s="56"/>
      <c r="E109" s="57">
        <f>SUM(E110:E113)</f>
        <v>0</v>
      </c>
      <c r="F109" s="57"/>
      <c r="G109" s="57"/>
      <c r="H109" s="56"/>
      <c r="I109" s="95"/>
    </row>
    <row r="110" spans="1:15" s="71" customFormat="1" ht="25.5" hidden="1">
      <c r="A110" s="54" t="s">
        <v>40</v>
      </c>
      <c r="B110" s="45">
        <v>2621</v>
      </c>
      <c r="C110" s="45">
        <v>242</v>
      </c>
      <c r="D110" s="45"/>
      <c r="E110" s="49"/>
      <c r="F110" s="49"/>
      <c r="G110" s="49"/>
      <c r="H110" s="45"/>
      <c r="I110" s="92"/>
      <c r="J110" s="48"/>
      <c r="K110" s="48"/>
      <c r="L110" s="48"/>
      <c r="M110" s="48"/>
      <c r="N110" s="48"/>
      <c r="O110" s="48"/>
    </row>
    <row r="111" spans="1:8" ht="25.5" hidden="1">
      <c r="A111" s="54" t="s">
        <v>41</v>
      </c>
      <c r="B111" s="45">
        <v>2622</v>
      </c>
      <c r="C111" s="45">
        <v>242</v>
      </c>
      <c r="D111" s="45"/>
      <c r="E111" s="49"/>
      <c r="F111" s="49"/>
      <c r="G111" s="49"/>
      <c r="H111" s="45"/>
    </row>
    <row r="112" spans="1:8" ht="25.5" hidden="1">
      <c r="A112" s="54" t="s">
        <v>42</v>
      </c>
      <c r="B112" s="45">
        <v>2623</v>
      </c>
      <c r="C112" s="45">
        <v>242</v>
      </c>
      <c r="D112" s="45"/>
      <c r="E112" s="49"/>
      <c r="F112" s="49"/>
      <c r="G112" s="49"/>
      <c r="H112" s="45"/>
    </row>
    <row r="113" spans="1:8" ht="12.75" hidden="1">
      <c r="A113" s="54" t="s">
        <v>43</v>
      </c>
      <c r="B113" s="45">
        <v>2624</v>
      </c>
      <c r="C113" s="45">
        <v>242</v>
      </c>
      <c r="D113" s="45"/>
      <c r="E113" s="49"/>
      <c r="F113" s="49"/>
      <c r="G113" s="49"/>
      <c r="H113" s="45"/>
    </row>
    <row r="114" spans="1:9" ht="38.25">
      <c r="A114" s="55" t="s">
        <v>62</v>
      </c>
      <c r="B114" s="56">
        <v>2630</v>
      </c>
      <c r="C114" s="56">
        <v>243</v>
      </c>
      <c r="D114" s="56"/>
      <c r="E114" s="57">
        <f>SUM(E115:E115)</f>
        <v>0</v>
      </c>
      <c r="F114" s="57"/>
      <c r="G114" s="57"/>
      <c r="H114" s="56"/>
      <c r="I114" s="95"/>
    </row>
    <row r="115" spans="1:8" ht="51">
      <c r="A115" s="54" t="s">
        <v>245</v>
      </c>
      <c r="B115" s="45">
        <v>2631</v>
      </c>
      <c r="C115" s="45">
        <v>243</v>
      </c>
      <c r="D115" s="45">
        <v>225</v>
      </c>
      <c r="E115" s="49">
        <f>Программные!H18</f>
        <v>0</v>
      </c>
      <c r="F115" s="49"/>
      <c r="G115" s="49"/>
      <c r="H115" s="45"/>
    </row>
    <row r="116" spans="1:8" ht="12.75">
      <c r="A116" s="55" t="s">
        <v>63</v>
      </c>
      <c r="B116" s="56">
        <v>2640</v>
      </c>
      <c r="C116" s="56">
        <v>244</v>
      </c>
      <c r="D116" s="55"/>
      <c r="E116" s="57">
        <f>SUM(E118:E135)</f>
        <v>2217707.92</v>
      </c>
      <c r="F116" s="57"/>
      <c r="G116" s="57"/>
      <c r="H116" s="55"/>
    </row>
    <row r="117" spans="1:8" ht="12.75">
      <c r="A117" s="54" t="s">
        <v>35</v>
      </c>
      <c r="B117" s="45"/>
      <c r="C117" s="45"/>
      <c r="D117" s="45"/>
      <c r="E117" s="49"/>
      <c r="F117" s="49"/>
      <c r="G117" s="49"/>
      <c r="H117" s="45"/>
    </row>
    <row r="118" spans="1:8" ht="25.5">
      <c r="A118" s="54" t="s">
        <v>306</v>
      </c>
      <c r="B118" s="45">
        <v>2641</v>
      </c>
      <c r="C118" s="45">
        <v>244</v>
      </c>
      <c r="D118" s="45">
        <v>342</v>
      </c>
      <c r="E118" s="136">
        <f>Спецсчет!BO10</f>
        <v>25299.41</v>
      </c>
      <c r="F118" s="49"/>
      <c r="G118" s="49"/>
      <c r="H118" s="45"/>
    </row>
    <row r="119" spans="1:15" ht="25.5">
      <c r="A119" s="54" t="s">
        <v>306</v>
      </c>
      <c r="B119" s="45">
        <v>2642</v>
      </c>
      <c r="C119" s="45">
        <v>244</v>
      </c>
      <c r="D119" s="45">
        <v>346</v>
      </c>
      <c r="E119" s="136">
        <f>Спецсчет!BO17</f>
        <v>0</v>
      </c>
      <c r="F119" s="49"/>
      <c r="G119" s="49"/>
      <c r="H119" s="45"/>
      <c r="J119" s="71"/>
      <c r="K119" s="71"/>
      <c r="L119" s="71"/>
      <c r="M119" s="71"/>
      <c r="N119" s="71"/>
      <c r="O119" s="71"/>
    </row>
    <row r="120" spans="1:8" ht="25.5">
      <c r="A120" s="54" t="s">
        <v>40</v>
      </c>
      <c r="B120" s="45">
        <v>2643</v>
      </c>
      <c r="C120" s="45">
        <v>244</v>
      </c>
      <c r="D120" s="45">
        <v>223</v>
      </c>
      <c r="E120" s="136">
        <f>'221, 223'!BQ11</f>
        <v>19700</v>
      </c>
      <c r="F120" s="49"/>
      <c r="G120" s="49"/>
      <c r="H120" s="45"/>
    </row>
    <row r="121" spans="1:9" ht="25.5">
      <c r="A121" s="54" t="s">
        <v>40</v>
      </c>
      <c r="B121" s="45">
        <v>2644</v>
      </c>
      <c r="C121" s="45">
        <v>244</v>
      </c>
      <c r="D121" s="45">
        <v>225</v>
      </c>
      <c r="E121" s="136">
        <f>'225, 226'!BO13</f>
        <v>46000</v>
      </c>
      <c r="F121" s="49"/>
      <c r="G121" s="49"/>
      <c r="H121" s="45"/>
      <c r="I121" s="93"/>
    </row>
    <row r="122" spans="1:8" ht="25.5">
      <c r="A122" s="54" t="s">
        <v>40</v>
      </c>
      <c r="B122" s="45">
        <v>2645</v>
      </c>
      <c r="C122" s="45">
        <v>244</v>
      </c>
      <c r="D122" s="45">
        <v>226</v>
      </c>
      <c r="E122" s="136">
        <f>'225, 226'!BO26</f>
        <v>37100</v>
      </c>
      <c r="F122" s="49"/>
      <c r="G122" s="49"/>
      <c r="H122" s="45"/>
    </row>
    <row r="123" spans="1:8" ht="25.5">
      <c r="A123" s="54" t="s">
        <v>40</v>
      </c>
      <c r="B123" s="45">
        <v>2646</v>
      </c>
      <c r="C123" s="45">
        <v>244</v>
      </c>
      <c r="D123" s="45">
        <v>310</v>
      </c>
      <c r="E123" s="136">
        <f>'310, 340'!BO9</f>
        <v>0</v>
      </c>
      <c r="F123" s="49"/>
      <c r="G123" s="49"/>
      <c r="H123" s="45"/>
    </row>
    <row r="124" spans="1:8" ht="25.5">
      <c r="A124" s="54" t="s">
        <v>40</v>
      </c>
      <c r="B124" s="45">
        <v>2647</v>
      </c>
      <c r="C124" s="45">
        <v>244</v>
      </c>
      <c r="D124" s="45">
        <v>342</v>
      </c>
      <c r="E124" s="136">
        <f>'310, 340'!BO17</f>
        <v>714208.51</v>
      </c>
      <c r="F124" s="49"/>
      <c r="G124" s="49"/>
      <c r="H124" s="45"/>
    </row>
    <row r="125" spans="1:8" ht="25.5">
      <c r="A125" s="54" t="s">
        <v>40</v>
      </c>
      <c r="B125" s="45">
        <v>2648</v>
      </c>
      <c r="C125" s="45">
        <v>244</v>
      </c>
      <c r="D125" s="45">
        <v>346</v>
      </c>
      <c r="E125" s="136">
        <f>'310, 340'!BO25</f>
        <v>76000</v>
      </c>
      <c r="F125" s="49"/>
      <c r="G125" s="49"/>
      <c r="H125" s="45"/>
    </row>
    <row r="126" spans="1:8" ht="25.5">
      <c r="A126" s="54" t="s">
        <v>40</v>
      </c>
      <c r="B126" s="45">
        <v>2649</v>
      </c>
      <c r="C126" s="45">
        <v>247</v>
      </c>
      <c r="D126" s="45">
        <v>223</v>
      </c>
      <c r="E126" s="136">
        <f>'221, 223'!BQ20</f>
        <v>647500</v>
      </c>
      <c r="F126" s="49"/>
      <c r="G126" s="49"/>
      <c r="H126" s="45"/>
    </row>
    <row r="127" spans="1:8" ht="25.5">
      <c r="A127" s="54" t="s">
        <v>41</v>
      </c>
      <c r="B127" s="45">
        <v>2650</v>
      </c>
      <c r="C127" s="45">
        <v>244</v>
      </c>
      <c r="D127" s="45">
        <v>226</v>
      </c>
      <c r="E127" s="136">
        <f>'225, 226'!BO33</f>
        <v>27400</v>
      </c>
      <c r="F127" s="49"/>
      <c r="G127" s="49"/>
      <c r="H127" s="45"/>
    </row>
    <row r="128" spans="1:15" ht="25.5">
      <c r="A128" s="54" t="s">
        <v>178</v>
      </c>
      <c r="B128" s="45">
        <v>2651</v>
      </c>
      <c r="C128" s="45">
        <v>244</v>
      </c>
      <c r="D128" s="45">
        <v>310</v>
      </c>
      <c r="E128" s="49">
        <f>'310, 340'!BO32</f>
        <v>23706</v>
      </c>
      <c r="F128" s="49"/>
      <c r="G128" s="49"/>
      <c r="H128" s="45"/>
      <c r="J128" s="71"/>
      <c r="K128" s="71"/>
      <c r="L128" s="71"/>
      <c r="M128" s="71"/>
      <c r="N128" s="71"/>
      <c r="O128" s="71"/>
    </row>
    <row r="129" spans="1:8" ht="25.5">
      <c r="A129" s="54" t="s">
        <v>248</v>
      </c>
      <c r="B129" s="45">
        <v>2652</v>
      </c>
      <c r="C129" s="45">
        <v>244</v>
      </c>
      <c r="D129" s="45">
        <v>225</v>
      </c>
      <c r="E129" s="49">
        <f>Программные!H33</f>
        <v>70680</v>
      </c>
      <c r="F129" s="49"/>
      <c r="G129" s="49"/>
      <c r="H129" s="45"/>
    </row>
    <row r="130" spans="1:8" ht="51">
      <c r="A130" s="62" t="s">
        <v>249</v>
      </c>
      <c r="B130" s="45">
        <v>2653</v>
      </c>
      <c r="C130" s="45">
        <v>244</v>
      </c>
      <c r="D130" s="45">
        <v>225</v>
      </c>
      <c r="E130" s="49">
        <f>Программные!H40</f>
        <v>0</v>
      </c>
      <c r="F130" s="49"/>
      <c r="G130" s="49"/>
      <c r="H130" s="45"/>
    </row>
    <row r="131" spans="1:8" ht="38.25">
      <c r="A131" s="54" t="s">
        <v>250</v>
      </c>
      <c r="B131" s="45">
        <v>2654</v>
      </c>
      <c r="C131" s="45">
        <v>244</v>
      </c>
      <c r="D131" s="45">
        <v>225</v>
      </c>
      <c r="E131" s="49">
        <f>Программные!H48</f>
        <v>261529</v>
      </c>
      <c r="F131" s="49"/>
      <c r="G131" s="49"/>
      <c r="H131" s="45"/>
    </row>
    <row r="132" spans="1:8" ht="51">
      <c r="A132" s="54" t="s">
        <v>308</v>
      </c>
      <c r="B132" s="45">
        <v>2655</v>
      </c>
      <c r="C132" s="45">
        <v>244</v>
      </c>
      <c r="D132" s="45">
        <v>226</v>
      </c>
      <c r="E132" s="49">
        <f>Программные!H25</f>
        <v>0</v>
      </c>
      <c r="F132" s="49"/>
      <c r="G132" s="49"/>
      <c r="H132" s="45"/>
    </row>
    <row r="133" spans="1:15" ht="38.25">
      <c r="A133" s="54" t="s">
        <v>250</v>
      </c>
      <c r="B133" s="45">
        <v>2656</v>
      </c>
      <c r="C133" s="45">
        <v>244</v>
      </c>
      <c r="D133" s="45">
        <v>226</v>
      </c>
      <c r="E133" s="136">
        <f>Программные!H62</f>
        <v>257985</v>
      </c>
      <c r="F133" s="49"/>
      <c r="G133" s="49"/>
      <c r="H133" s="45"/>
      <c r="J133" s="71"/>
      <c r="K133" s="71"/>
      <c r="L133" s="71"/>
      <c r="M133" s="71"/>
      <c r="N133" s="71"/>
      <c r="O133" s="71"/>
    </row>
    <row r="134" spans="1:8" ht="38.25">
      <c r="A134" s="54" t="s">
        <v>251</v>
      </c>
      <c r="B134" s="45">
        <v>2657</v>
      </c>
      <c r="C134" s="45">
        <v>244</v>
      </c>
      <c r="D134" s="45">
        <v>226</v>
      </c>
      <c r="E134" s="49"/>
      <c r="F134" s="49"/>
      <c r="G134" s="49"/>
      <c r="H134" s="45"/>
    </row>
    <row r="135" spans="1:9" s="71" customFormat="1" ht="38.25">
      <c r="A135" s="54" t="s">
        <v>244</v>
      </c>
      <c r="B135" s="45">
        <v>2658</v>
      </c>
      <c r="C135" s="45">
        <v>244</v>
      </c>
      <c r="D135" s="45">
        <v>310</v>
      </c>
      <c r="E135" s="49">
        <f>Программные!H11</f>
        <v>10600</v>
      </c>
      <c r="F135" s="49"/>
      <c r="G135" s="49"/>
      <c r="H135" s="45"/>
      <c r="I135" s="92"/>
    </row>
    <row r="136" spans="1:9" ht="25.5">
      <c r="A136" s="55" t="s">
        <v>64</v>
      </c>
      <c r="B136" s="56">
        <v>2650</v>
      </c>
      <c r="C136" s="56">
        <v>400</v>
      </c>
      <c r="D136" s="56"/>
      <c r="E136" s="57">
        <f>SUM(E138:E146)</f>
        <v>0</v>
      </c>
      <c r="F136" s="57"/>
      <c r="G136" s="57"/>
      <c r="H136" s="56"/>
      <c r="I136" s="95"/>
    </row>
    <row r="137" spans="1:8" ht="12.75" hidden="1">
      <c r="A137" s="54" t="s">
        <v>24</v>
      </c>
      <c r="B137" s="45"/>
      <c r="C137" s="45"/>
      <c r="D137" s="45"/>
      <c r="E137" s="49"/>
      <c r="F137" s="49"/>
      <c r="G137" s="49"/>
      <c r="H137" s="45"/>
    </row>
    <row r="138" spans="1:8" ht="25.5" hidden="1">
      <c r="A138" s="54" t="s">
        <v>65</v>
      </c>
      <c r="B138" s="45">
        <v>2651</v>
      </c>
      <c r="C138" s="45">
        <v>406</v>
      </c>
      <c r="D138" s="45"/>
      <c r="E138" s="49"/>
      <c r="F138" s="49"/>
      <c r="G138" s="49"/>
      <c r="H138" s="45"/>
    </row>
    <row r="139" spans="1:14" ht="25.5" hidden="1">
      <c r="A139" s="54" t="s">
        <v>40</v>
      </c>
      <c r="B139" s="45">
        <v>2652</v>
      </c>
      <c r="C139" s="45">
        <v>406</v>
      </c>
      <c r="D139" s="45"/>
      <c r="E139" s="49"/>
      <c r="F139" s="49"/>
      <c r="G139" s="49"/>
      <c r="H139" s="45"/>
      <c r="J139" s="70"/>
      <c r="K139" s="70"/>
      <c r="L139" s="70"/>
      <c r="M139" s="70"/>
      <c r="N139" s="70"/>
    </row>
    <row r="140" spans="1:14" ht="25.5" hidden="1">
      <c r="A140" s="54" t="s">
        <v>41</v>
      </c>
      <c r="B140" s="45">
        <v>2653</v>
      </c>
      <c r="C140" s="45">
        <v>406</v>
      </c>
      <c r="D140" s="45"/>
      <c r="E140" s="49"/>
      <c r="F140" s="49"/>
      <c r="G140" s="49"/>
      <c r="H140" s="45"/>
      <c r="J140" s="70"/>
      <c r="K140" s="70"/>
      <c r="L140" s="70"/>
      <c r="M140" s="70"/>
      <c r="N140" s="70"/>
    </row>
    <row r="141" spans="1:14" ht="25.5" hidden="1">
      <c r="A141" s="54" t="s">
        <v>42</v>
      </c>
      <c r="B141" s="45">
        <v>2654</v>
      </c>
      <c r="C141" s="45">
        <v>406</v>
      </c>
      <c r="D141" s="45"/>
      <c r="E141" s="49"/>
      <c r="F141" s="49"/>
      <c r="G141" s="49"/>
      <c r="H141" s="45"/>
      <c r="J141" s="70"/>
      <c r="K141" s="70"/>
      <c r="L141" s="70"/>
      <c r="M141" s="70"/>
      <c r="N141" s="70"/>
    </row>
    <row r="142" spans="1:14" ht="12.75" hidden="1">
      <c r="A142" s="54" t="s">
        <v>43</v>
      </c>
      <c r="B142" s="45">
        <v>2655</v>
      </c>
      <c r="C142" s="45">
        <v>406</v>
      </c>
      <c r="D142" s="45"/>
      <c r="E142" s="49"/>
      <c r="F142" s="49"/>
      <c r="G142" s="49"/>
      <c r="H142" s="45"/>
      <c r="J142" s="70"/>
      <c r="K142" s="70"/>
      <c r="L142" s="79"/>
      <c r="M142" s="79"/>
      <c r="N142" s="79"/>
    </row>
    <row r="143" spans="1:14" ht="38.25" hidden="1">
      <c r="A143" s="54" t="s">
        <v>66</v>
      </c>
      <c r="B143" s="45">
        <v>2656</v>
      </c>
      <c r="C143" s="45">
        <v>407</v>
      </c>
      <c r="D143" s="45"/>
      <c r="E143" s="49"/>
      <c r="F143" s="49"/>
      <c r="G143" s="49"/>
      <c r="H143" s="45"/>
      <c r="J143" s="70"/>
      <c r="K143" s="70"/>
      <c r="L143" s="70"/>
      <c r="M143" s="70"/>
      <c r="N143" s="70"/>
    </row>
    <row r="144" spans="1:15" s="71" customFormat="1" ht="25.5" hidden="1">
      <c r="A144" s="54" t="s">
        <v>40</v>
      </c>
      <c r="B144" s="45">
        <v>2657</v>
      </c>
      <c r="C144" s="45">
        <v>407</v>
      </c>
      <c r="D144" s="45"/>
      <c r="E144" s="49"/>
      <c r="F144" s="49"/>
      <c r="G144" s="49"/>
      <c r="H144" s="45"/>
      <c r="I144" s="92"/>
      <c r="J144" s="70"/>
      <c r="K144" s="70"/>
      <c r="L144" s="70"/>
      <c r="M144" s="70"/>
      <c r="N144" s="70"/>
      <c r="O144" s="48"/>
    </row>
    <row r="145" spans="1:14" ht="25.5" hidden="1">
      <c r="A145" s="54" t="s">
        <v>41</v>
      </c>
      <c r="B145" s="45">
        <v>2658</v>
      </c>
      <c r="C145" s="45">
        <v>407</v>
      </c>
      <c r="D145" s="45"/>
      <c r="E145" s="49"/>
      <c r="F145" s="49"/>
      <c r="G145" s="49"/>
      <c r="H145" s="45"/>
      <c r="J145" s="70"/>
      <c r="K145" s="70"/>
      <c r="L145" s="79"/>
      <c r="M145" s="79"/>
      <c r="N145" s="79"/>
    </row>
    <row r="146" spans="1:14" ht="25.5" hidden="1">
      <c r="A146" s="54" t="s">
        <v>42</v>
      </c>
      <c r="B146" s="45">
        <v>2659</v>
      </c>
      <c r="C146" s="45">
        <v>407</v>
      </c>
      <c r="D146" s="45"/>
      <c r="E146" s="49"/>
      <c r="F146" s="49"/>
      <c r="G146" s="49"/>
      <c r="H146" s="45"/>
      <c r="J146" s="70"/>
      <c r="K146" s="70"/>
      <c r="L146" s="70"/>
      <c r="M146" s="70"/>
      <c r="N146" s="70"/>
    </row>
    <row r="147" spans="1:8" ht="12.75" hidden="1">
      <c r="A147" s="54" t="s">
        <v>43</v>
      </c>
      <c r="B147" s="45">
        <v>2660</v>
      </c>
      <c r="C147" s="45">
        <v>407</v>
      </c>
      <c r="D147" s="45"/>
      <c r="E147" s="49"/>
      <c r="F147" s="49"/>
      <c r="G147" s="49"/>
      <c r="H147" s="45"/>
    </row>
    <row r="148" spans="1:9" ht="15.75">
      <c r="A148" s="75" t="s">
        <v>229</v>
      </c>
      <c r="B148" s="56">
        <v>3000</v>
      </c>
      <c r="C148" s="56">
        <v>100</v>
      </c>
      <c r="D148" s="56"/>
      <c r="E148" s="57">
        <f>SUM(E150:E152)</f>
        <v>0</v>
      </c>
      <c r="F148" s="57"/>
      <c r="G148" s="57"/>
      <c r="H148" s="56" t="s">
        <v>22</v>
      </c>
      <c r="I148" s="95"/>
    </row>
    <row r="149" spans="1:15" s="71" customFormat="1" ht="12.75">
      <c r="A149" s="54" t="s">
        <v>24</v>
      </c>
      <c r="B149" s="45"/>
      <c r="C149" s="45"/>
      <c r="D149" s="45"/>
      <c r="E149" s="49"/>
      <c r="F149" s="49"/>
      <c r="G149" s="49"/>
      <c r="H149" s="45"/>
      <c r="I149" s="92"/>
      <c r="J149" s="48"/>
      <c r="K149" s="48"/>
      <c r="L149" s="48"/>
      <c r="M149" s="48"/>
      <c r="N149" s="48"/>
      <c r="O149" s="48"/>
    </row>
    <row r="150" spans="1:8" ht="15.75">
      <c r="A150" s="65" t="s">
        <v>230</v>
      </c>
      <c r="B150" s="45">
        <v>3010</v>
      </c>
      <c r="C150" s="45"/>
      <c r="D150" s="45"/>
      <c r="E150" s="49"/>
      <c r="F150" s="49"/>
      <c r="G150" s="49"/>
      <c r="H150" s="45" t="s">
        <v>22</v>
      </c>
    </row>
    <row r="151" spans="1:15" s="71" customFormat="1" ht="15.75">
      <c r="A151" s="65" t="s">
        <v>231</v>
      </c>
      <c r="B151" s="45">
        <v>3020</v>
      </c>
      <c r="C151" s="45"/>
      <c r="D151" s="45"/>
      <c r="E151" s="49"/>
      <c r="F151" s="49"/>
      <c r="G151" s="49"/>
      <c r="H151" s="45" t="s">
        <v>22</v>
      </c>
      <c r="I151" s="92"/>
      <c r="J151" s="48"/>
      <c r="K151" s="48"/>
      <c r="L151" s="48"/>
      <c r="M151" s="48"/>
      <c r="N151" s="48"/>
      <c r="O151" s="48"/>
    </row>
    <row r="152" spans="1:8" ht="15.75">
      <c r="A152" s="65" t="s">
        <v>232</v>
      </c>
      <c r="B152" s="45">
        <v>3030</v>
      </c>
      <c r="C152" s="45"/>
      <c r="D152" s="45"/>
      <c r="E152" s="49"/>
      <c r="F152" s="49"/>
      <c r="G152" s="49"/>
      <c r="H152" s="45" t="s">
        <v>22</v>
      </c>
    </row>
    <row r="153" spans="1:9" ht="15.75">
      <c r="A153" s="75" t="s">
        <v>233</v>
      </c>
      <c r="B153" s="56">
        <v>4000</v>
      </c>
      <c r="C153" s="56" t="s">
        <v>22</v>
      </c>
      <c r="D153" s="56"/>
      <c r="E153" s="57">
        <f>SUM(E155)</f>
        <v>0</v>
      </c>
      <c r="F153" s="57"/>
      <c r="G153" s="57"/>
      <c r="H153" s="56" t="s">
        <v>22</v>
      </c>
      <c r="I153" s="95"/>
    </row>
    <row r="154" spans="1:8" ht="12.75">
      <c r="A154" s="54" t="s">
        <v>35</v>
      </c>
      <c r="B154" s="45"/>
      <c r="C154" s="45"/>
      <c r="D154" s="45"/>
      <c r="E154" s="49"/>
      <c r="F154" s="49"/>
      <c r="G154" s="49"/>
      <c r="H154" s="45"/>
    </row>
    <row r="155" spans="1:9" ht="12.75">
      <c r="A155" s="55" t="s">
        <v>67</v>
      </c>
      <c r="B155" s="56">
        <v>4010</v>
      </c>
      <c r="C155" s="56">
        <v>610</v>
      </c>
      <c r="D155" s="56"/>
      <c r="E155" s="57">
        <f>SUM(E156:E157)</f>
        <v>0</v>
      </c>
      <c r="F155" s="57"/>
      <c r="G155" s="57"/>
      <c r="H155" s="56" t="s">
        <v>22</v>
      </c>
      <c r="I155" s="95"/>
    </row>
    <row r="156" spans="1:8" ht="12.75">
      <c r="A156" s="62" t="s">
        <v>307</v>
      </c>
      <c r="B156" s="45">
        <v>4011</v>
      </c>
      <c r="C156" s="45">
        <v>610</v>
      </c>
      <c r="D156" s="45"/>
      <c r="E156" s="49"/>
      <c r="F156" s="49"/>
      <c r="G156" s="49"/>
      <c r="H156" s="45" t="s">
        <v>22</v>
      </c>
    </row>
    <row r="157" spans="1:8" ht="38.25">
      <c r="A157" s="54" t="s">
        <v>250</v>
      </c>
      <c r="B157" s="45">
        <v>4012</v>
      </c>
      <c r="C157" s="45">
        <v>610</v>
      </c>
      <c r="D157" s="45"/>
      <c r="E157" s="49"/>
      <c r="F157" s="49"/>
      <c r="G157" s="49"/>
      <c r="H157" s="45" t="s">
        <v>22</v>
      </c>
    </row>
    <row r="159" spans="1:9" ht="12.75">
      <c r="A159" s="48" t="s">
        <v>96</v>
      </c>
      <c r="B159" s="48"/>
      <c r="C159" s="152"/>
      <c r="D159" s="152"/>
      <c r="E159" s="152"/>
      <c r="F159" s="78"/>
      <c r="G159" s="153" t="str">
        <f>'стр 1'!M12</f>
        <v>Н.А. Чаплыгина</v>
      </c>
      <c r="H159" s="153"/>
      <c r="I159" s="98"/>
    </row>
    <row r="160" spans="2:9" ht="12.75">
      <c r="B160" s="48"/>
      <c r="C160" s="154" t="s">
        <v>106</v>
      </c>
      <c r="D160" s="154"/>
      <c r="E160" s="154"/>
      <c r="F160" s="3" t="s">
        <v>107</v>
      </c>
      <c r="G160" s="154" t="s">
        <v>108</v>
      </c>
      <c r="H160" s="154"/>
      <c r="I160" s="98"/>
    </row>
    <row r="161" spans="2:9" ht="12.75">
      <c r="B161" s="48"/>
      <c r="C161" s="48"/>
      <c r="D161" s="48"/>
      <c r="E161" s="48"/>
      <c r="F161" s="48"/>
      <c r="G161" s="63"/>
      <c r="H161" s="70"/>
      <c r="I161" s="98"/>
    </row>
    <row r="162" spans="1:9" ht="12.75">
      <c r="A162" s="48" t="s">
        <v>97</v>
      </c>
      <c r="B162" s="48"/>
      <c r="C162" s="152"/>
      <c r="D162" s="152"/>
      <c r="E162" s="152"/>
      <c r="F162" s="78"/>
      <c r="G162" s="153" t="s">
        <v>176</v>
      </c>
      <c r="H162" s="153"/>
      <c r="I162" s="98"/>
    </row>
    <row r="163" spans="2:9" ht="12.75">
      <c r="B163" s="48"/>
      <c r="C163" s="154" t="s">
        <v>106</v>
      </c>
      <c r="D163" s="154"/>
      <c r="E163" s="154"/>
      <c r="F163" s="3" t="s">
        <v>107</v>
      </c>
      <c r="G163" s="154" t="s">
        <v>108</v>
      </c>
      <c r="H163" s="154"/>
      <c r="I163" s="98"/>
    </row>
    <row r="164" spans="2:9" ht="12.75">
      <c r="B164" s="48"/>
      <c r="C164" s="48"/>
      <c r="D164" s="48"/>
      <c r="E164" s="48"/>
      <c r="F164" s="48"/>
      <c r="G164" s="70"/>
      <c r="H164" s="70"/>
      <c r="I164" s="98"/>
    </row>
    <row r="165" spans="1:9" ht="12.75">
      <c r="A165" s="48" t="s">
        <v>98</v>
      </c>
      <c r="B165" s="48"/>
      <c r="C165" s="152" t="s">
        <v>309</v>
      </c>
      <c r="D165" s="152"/>
      <c r="E165" s="152"/>
      <c r="F165" s="78"/>
      <c r="G165" s="153" t="s">
        <v>312</v>
      </c>
      <c r="H165" s="153"/>
      <c r="I165" s="98"/>
    </row>
    <row r="166" spans="2:9" ht="12.75">
      <c r="B166" s="48"/>
      <c r="C166" s="154" t="s">
        <v>106</v>
      </c>
      <c r="D166" s="154"/>
      <c r="E166" s="154"/>
      <c r="F166" s="3" t="s">
        <v>107</v>
      </c>
      <c r="G166" s="154" t="s">
        <v>108</v>
      </c>
      <c r="H166" s="154"/>
      <c r="I166" s="98"/>
    </row>
    <row r="168" ht="12.75">
      <c r="E168" s="80"/>
    </row>
    <row r="169" ht="12.75">
      <c r="E169" s="80"/>
    </row>
  </sheetData>
  <sheetProtection/>
  <mergeCells count="17">
    <mergeCell ref="D2:D3"/>
    <mergeCell ref="C159:E159"/>
    <mergeCell ref="G159:H159"/>
    <mergeCell ref="A2:A3"/>
    <mergeCell ref="B2:B3"/>
    <mergeCell ref="C2:C3"/>
    <mergeCell ref="E2:H2"/>
    <mergeCell ref="C165:E165"/>
    <mergeCell ref="G165:H165"/>
    <mergeCell ref="C166:E166"/>
    <mergeCell ref="G166:H166"/>
    <mergeCell ref="C160:E160"/>
    <mergeCell ref="G160:H160"/>
    <mergeCell ref="C162:E162"/>
    <mergeCell ref="G162:H162"/>
    <mergeCell ref="C163:E163"/>
    <mergeCell ref="G163:H163"/>
  </mergeCells>
  <hyperlinks>
    <hyperlink ref="A5" location="примечания!A16" display="Остаток средств на начало текущего финансового года5"/>
    <hyperlink ref="A6" location="примечания!A16" display="Остаток средств на конец текущего финансового года5"/>
    <hyperlink ref="A38" location="примечания!A19" display="прочие поступления, всего6"/>
    <hyperlink ref="A148" location="примечания!A26" display="Выплаты, уменьшающие доход, всего8"/>
    <hyperlink ref="A150" location="примечания!A26" display="налог на прибыль8"/>
    <hyperlink ref="A151" location="примечания!A26" display="налог на добавленную стоимость8"/>
    <hyperlink ref="A152" location="примечания!A26" display="прочие налоги, уменьшающие доход8"/>
    <hyperlink ref="A102" location="примечания!A23" display="расходы на закупку товаров, работ, услуг, всего7"/>
    <hyperlink ref="A153" location="примечания!A28" display="Прочие выплаты, всего9"/>
    <hyperlink ref="C2:C3" location="примечания!A5" display="Код по бюджетной классификации Российской Федерации3"/>
    <hyperlink ref="D2:D3" location="примечания!A13" display="Аналитический код4 "/>
  </hyperlinks>
  <printOptions/>
  <pageMargins left="0.3937007874015748" right="0.3937007874015748" top="0.18" bottom="0.17" header="0.16" footer="0.17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8">
      <selection activeCell="K66" sqref="K66"/>
    </sheetView>
  </sheetViews>
  <sheetFormatPr defaultColWidth="9.140625" defaultRowHeight="15"/>
  <cols>
    <col min="1" max="1" width="12.7109375" style="1" customWidth="1"/>
    <col min="2" max="2" width="46.00390625" style="1" customWidth="1"/>
    <col min="3" max="4" width="9.140625" style="1" customWidth="1"/>
    <col min="5" max="8" width="18.140625" style="1" customWidth="1"/>
    <col min="9" max="16384" width="9.140625" style="82" customWidth="1"/>
  </cols>
  <sheetData>
    <row r="1" ht="21" customHeight="1">
      <c r="A1" s="84" t="s">
        <v>234</v>
      </c>
    </row>
    <row r="2" spans="1:8" s="20" customFormat="1" ht="12.75">
      <c r="A2" s="149" t="s">
        <v>68</v>
      </c>
      <c r="B2" s="149" t="s">
        <v>18</v>
      </c>
      <c r="C2" s="149" t="s">
        <v>69</v>
      </c>
      <c r="D2" s="149" t="s">
        <v>70</v>
      </c>
      <c r="E2" s="149" t="s">
        <v>20</v>
      </c>
      <c r="F2" s="149"/>
      <c r="G2" s="149"/>
      <c r="H2" s="149"/>
    </row>
    <row r="3" spans="1:8" s="20" customFormat="1" ht="38.25">
      <c r="A3" s="149"/>
      <c r="B3" s="149"/>
      <c r="C3" s="149"/>
      <c r="D3" s="149"/>
      <c r="E3" s="45" t="s">
        <v>71</v>
      </c>
      <c r="F3" s="45" t="s">
        <v>72</v>
      </c>
      <c r="G3" s="45" t="s">
        <v>73</v>
      </c>
      <c r="H3" s="45" t="s">
        <v>21</v>
      </c>
    </row>
    <row r="4" spans="1:8" s="20" customFormat="1" ht="12.75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5">
        <v>7</v>
      </c>
      <c r="H4" s="45">
        <v>8</v>
      </c>
    </row>
    <row r="5" spans="1:8" s="86" customFormat="1" ht="15.75">
      <c r="A5" s="51">
        <v>1</v>
      </c>
      <c r="B5" s="85" t="s">
        <v>235</v>
      </c>
      <c r="C5" s="51">
        <v>26000</v>
      </c>
      <c r="D5" s="51" t="s">
        <v>22</v>
      </c>
      <c r="E5" s="53">
        <f>E7+E8+E9+E10+E11</f>
        <v>0</v>
      </c>
      <c r="F5" s="53">
        <f>F7+F8+F9+F10+F11</f>
        <v>0</v>
      </c>
      <c r="G5" s="53">
        <f>G7+G8+G9+G10+G11</f>
        <v>0</v>
      </c>
      <c r="H5" s="53">
        <f>H7+H8+H9+H10+H11</f>
        <v>0</v>
      </c>
    </row>
    <row r="6" spans="1:8" ht="12.75">
      <c r="A6" s="45"/>
      <c r="B6" s="54" t="s">
        <v>24</v>
      </c>
      <c r="C6" s="45"/>
      <c r="D6" s="45"/>
      <c r="E6" s="81"/>
      <c r="F6" s="81"/>
      <c r="G6" s="81"/>
      <c r="H6" s="81"/>
    </row>
    <row r="7" spans="1:8" ht="163.5" customHeight="1">
      <c r="A7" s="45" t="s">
        <v>74</v>
      </c>
      <c r="B7" s="87" t="s">
        <v>236</v>
      </c>
      <c r="C7" s="45">
        <v>26100</v>
      </c>
      <c r="D7" s="45" t="s">
        <v>22</v>
      </c>
      <c r="E7" s="81"/>
      <c r="F7" s="81"/>
      <c r="G7" s="81"/>
      <c r="H7" s="81"/>
    </row>
    <row r="8" spans="1:8" ht="54">
      <c r="A8" s="45" t="s">
        <v>75</v>
      </c>
      <c r="B8" s="87" t="s">
        <v>237</v>
      </c>
      <c r="C8" s="45">
        <v>26200</v>
      </c>
      <c r="D8" s="45" t="s">
        <v>22</v>
      </c>
      <c r="E8" s="81"/>
      <c r="F8" s="81"/>
      <c r="G8" s="81"/>
      <c r="H8" s="81"/>
    </row>
    <row r="9" spans="1:8" ht="41.25">
      <c r="A9" s="45" t="s">
        <v>76</v>
      </c>
      <c r="B9" s="87" t="s">
        <v>238</v>
      </c>
      <c r="C9" s="45">
        <v>26300</v>
      </c>
      <c r="D9" s="45" t="s">
        <v>22</v>
      </c>
      <c r="E9" s="81"/>
      <c r="F9" s="81"/>
      <c r="G9" s="81"/>
      <c r="H9" s="81"/>
    </row>
    <row r="10" spans="1:8" ht="41.25">
      <c r="A10" s="45" t="s">
        <v>77</v>
      </c>
      <c r="B10" s="87" t="s">
        <v>239</v>
      </c>
      <c r="C10" s="45">
        <v>26400</v>
      </c>
      <c r="D10" s="45" t="s">
        <v>22</v>
      </c>
      <c r="E10" s="81"/>
      <c r="F10" s="81"/>
      <c r="G10" s="81"/>
      <c r="H10" s="81"/>
    </row>
    <row r="11" spans="1:8" s="86" customFormat="1" ht="54">
      <c r="A11" s="51" t="s">
        <v>78</v>
      </c>
      <c r="B11" s="85" t="s">
        <v>240</v>
      </c>
      <c r="C11" s="51">
        <v>26500</v>
      </c>
      <c r="D11" s="51" t="s">
        <v>22</v>
      </c>
      <c r="E11" s="53">
        <f>E13+E17+E21+E22</f>
        <v>0</v>
      </c>
      <c r="F11" s="53">
        <f>F13+F17+F21+F22</f>
        <v>0</v>
      </c>
      <c r="G11" s="53">
        <f>G13+G17+G21+G22</f>
        <v>0</v>
      </c>
      <c r="H11" s="53">
        <f>H13+H17+H21+H22</f>
        <v>0</v>
      </c>
    </row>
    <row r="12" spans="1:8" ht="12.75">
      <c r="A12" s="45"/>
      <c r="B12" s="54" t="s">
        <v>24</v>
      </c>
      <c r="C12" s="45"/>
      <c r="D12" s="45"/>
      <c r="E12" s="81"/>
      <c r="F12" s="81"/>
      <c r="G12" s="81"/>
      <c r="H12" s="81"/>
    </row>
    <row r="13" spans="1:8" s="88" customFormat="1" ht="25.5">
      <c r="A13" s="56" t="s">
        <v>105</v>
      </c>
      <c r="B13" s="55" t="s">
        <v>79</v>
      </c>
      <c r="C13" s="56">
        <v>26510</v>
      </c>
      <c r="D13" s="56" t="s">
        <v>22</v>
      </c>
      <c r="E13" s="58">
        <f>E15+E16</f>
        <v>0</v>
      </c>
      <c r="F13" s="58">
        <f>F15+F16</f>
        <v>0</v>
      </c>
      <c r="G13" s="58">
        <f>G15+G16</f>
        <v>0</v>
      </c>
      <c r="H13" s="58">
        <f>H15+H16</f>
        <v>0</v>
      </c>
    </row>
    <row r="14" spans="1:8" ht="12.75">
      <c r="A14" s="45"/>
      <c r="B14" s="54" t="s">
        <v>24</v>
      </c>
      <c r="C14" s="45"/>
      <c r="D14" s="45"/>
      <c r="E14" s="81"/>
      <c r="F14" s="81"/>
      <c r="G14" s="81"/>
      <c r="H14" s="81"/>
    </row>
    <row r="15" spans="1:8" ht="12.75">
      <c r="A15" s="45" t="s">
        <v>80</v>
      </c>
      <c r="B15" s="54" t="s">
        <v>81</v>
      </c>
      <c r="C15" s="45">
        <v>26511</v>
      </c>
      <c r="D15" s="45" t="s">
        <v>22</v>
      </c>
      <c r="E15" s="81"/>
      <c r="F15" s="81"/>
      <c r="G15" s="81"/>
      <c r="H15" s="81"/>
    </row>
    <row r="16" spans="1:8" ht="15.75">
      <c r="A16" s="45" t="s">
        <v>82</v>
      </c>
      <c r="B16" s="87" t="s">
        <v>241</v>
      </c>
      <c r="C16" s="45">
        <v>26512</v>
      </c>
      <c r="D16" s="45" t="s">
        <v>22</v>
      </c>
      <c r="E16" s="81"/>
      <c r="F16" s="81"/>
      <c r="G16" s="81"/>
      <c r="H16" s="81"/>
    </row>
    <row r="17" spans="1:8" s="88" customFormat="1" ht="38.25">
      <c r="A17" s="56" t="s">
        <v>83</v>
      </c>
      <c r="B17" s="55" t="s">
        <v>84</v>
      </c>
      <c r="C17" s="56">
        <v>26520</v>
      </c>
      <c r="D17" s="56" t="s">
        <v>22</v>
      </c>
      <c r="E17" s="58">
        <f>E19+E20</f>
        <v>0</v>
      </c>
      <c r="F17" s="58">
        <f>F19+F20</f>
        <v>0</v>
      </c>
      <c r="G17" s="58">
        <f>G19+G20</f>
        <v>0</v>
      </c>
      <c r="H17" s="58">
        <f>H19+H20</f>
        <v>0</v>
      </c>
    </row>
    <row r="18" spans="1:8" ht="12.75">
      <c r="A18" s="45"/>
      <c r="B18" s="54" t="s">
        <v>24</v>
      </c>
      <c r="C18" s="45"/>
      <c r="D18" s="45"/>
      <c r="E18" s="45"/>
      <c r="F18" s="45"/>
      <c r="G18" s="45"/>
      <c r="H18" s="45"/>
    </row>
    <row r="19" spans="1:8" ht="12.75">
      <c r="A19" s="45" t="s">
        <v>85</v>
      </c>
      <c r="B19" s="54" t="s">
        <v>81</v>
      </c>
      <c r="C19" s="45">
        <v>26521</v>
      </c>
      <c r="D19" s="45" t="s">
        <v>22</v>
      </c>
      <c r="E19" s="45"/>
      <c r="F19" s="45"/>
      <c r="G19" s="45"/>
      <c r="H19" s="45"/>
    </row>
    <row r="20" spans="1:8" ht="15.75">
      <c r="A20" s="45" t="s">
        <v>86</v>
      </c>
      <c r="B20" s="87" t="s">
        <v>241</v>
      </c>
      <c r="C20" s="45">
        <v>26522</v>
      </c>
      <c r="D20" s="45" t="s">
        <v>22</v>
      </c>
      <c r="E20" s="45"/>
      <c r="F20" s="45"/>
      <c r="G20" s="45"/>
      <c r="H20" s="45"/>
    </row>
    <row r="21" spans="1:8" ht="28.5">
      <c r="A21" s="45" t="s">
        <v>87</v>
      </c>
      <c r="B21" s="87" t="s">
        <v>242</v>
      </c>
      <c r="C21" s="45">
        <v>26530</v>
      </c>
      <c r="D21" s="45" t="s">
        <v>22</v>
      </c>
      <c r="E21" s="45"/>
      <c r="F21" s="45"/>
      <c r="G21" s="45"/>
      <c r="H21" s="45"/>
    </row>
    <row r="22" spans="1:8" s="88" customFormat="1" ht="12.75">
      <c r="A22" s="56" t="s">
        <v>130</v>
      </c>
      <c r="B22" s="55" t="s">
        <v>88</v>
      </c>
      <c r="C22" s="56">
        <v>26550</v>
      </c>
      <c r="D22" s="56" t="s">
        <v>22</v>
      </c>
      <c r="E22" s="58">
        <f>E24+E25</f>
        <v>0</v>
      </c>
      <c r="F22" s="58">
        <f>F24+F25</f>
        <v>0</v>
      </c>
      <c r="G22" s="58">
        <f>G24+G25</f>
        <v>0</v>
      </c>
      <c r="H22" s="58">
        <f>H24+H25</f>
        <v>0</v>
      </c>
    </row>
    <row r="23" spans="1:8" ht="12.75">
      <c r="A23" s="45"/>
      <c r="B23" s="54" t="s">
        <v>24</v>
      </c>
      <c r="C23" s="45"/>
      <c r="D23" s="45"/>
      <c r="E23" s="45"/>
      <c r="F23" s="45"/>
      <c r="G23" s="45"/>
      <c r="H23" s="45"/>
    </row>
    <row r="24" spans="1:8" ht="12.75">
      <c r="A24" s="45" t="s">
        <v>89</v>
      </c>
      <c r="B24" s="54" t="s">
        <v>81</v>
      </c>
      <c r="C24" s="45">
        <v>26551</v>
      </c>
      <c r="D24" s="45" t="s">
        <v>22</v>
      </c>
      <c r="E24" s="45"/>
      <c r="F24" s="45"/>
      <c r="G24" s="45"/>
      <c r="H24" s="45"/>
    </row>
    <row r="25" spans="1:8" ht="12.75">
      <c r="A25" s="45" t="s">
        <v>90</v>
      </c>
      <c r="B25" s="54" t="s">
        <v>91</v>
      </c>
      <c r="C25" s="45">
        <v>26552</v>
      </c>
      <c r="D25" s="45" t="s">
        <v>22</v>
      </c>
      <c r="E25" s="45"/>
      <c r="F25" s="45"/>
      <c r="G25" s="45"/>
      <c r="H25" s="45"/>
    </row>
    <row r="26" spans="1:8" s="86" customFormat="1" ht="54">
      <c r="A26" s="51" t="s">
        <v>92</v>
      </c>
      <c r="B26" s="85" t="s">
        <v>243</v>
      </c>
      <c r="C26" s="51">
        <v>26600</v>
      </c>
      <c r="D26" s="51" t="s">
        <v>22</v>
      </c>
      <c r="E26" s="51"/>
      <c r="F26" s="51"/>
      <c r="G26" s="51"/>
      <c r="H26" s="51"/>
    </row>
    <row r="27" spans="1:8" ht="12.75">
      <c r="A27" s="45"/>
      <c r="B27" s="54" t="s">
        <v>93</v>
      </c>
      <c r="C27" s="45">
        <v>26610</v>
      </c>
      <c r="D27" s="45"/>
      <c r="E27" s="45"/>
      <c r="F27" s="45"/>
      <c r="G27" s="45"/>
      <c r="H27" s="45"/>
    </row>
    <row r="28" spans="1:8" s="86" customFormat="1" ht="51">
      <c r="A28" s="51" t="s">
        <v>94</v>
      </c>
      <c r="B28" s="50" t="s">
        <v>95</v>
      </c>
      <c r="C28" s="51">
        <v>26700</v>
      </c>
      <c r="D28" s="51" t="s">
        <v>22</v>
      </c>
      <c r="E28" s="51"/>
      <c r="F28" s="51"/>
      <c r="G28" s="51"/>
      <c r="H28" s="51"/>
    </row>
    <row r="29" spans="1:8" ht="12.75">
      <c r="A29" s="45"/>
      <c r="B29" s="54" t="s">
        <v>93</v>
      </c>
      <c r="C29" s="45">
        <v>26710</v>
      </c>
      <c r="D29" s="45"/>
      <c r="E29" s="45"/>
      <c r="F29" s="45"/>
      <c r="G29" s="45"/>
      <c r="H29" s="45"/>
    </row>
    <row r="31" spans="1:14" ht="12.75">
      <c r="A31" s="82" t="s">
        <v>96</v>
      </c>
      <c r="B31" s="82"/>
      <c r="C31" s="156"/>
      <c r="D31" s="156"/>
      <c r="E31" s="156"/>
      <c r="F31" s="89"/>
      <c r="G31" s="158" t="str">
        <f>'Раздел 1'!G159:H159</f>
        <v>Н.А. Чаплыгина</v>
      </c>
      <c r="H31" s="158"/>
      <c r="I31" s="90"/>
      <c r="J31" s="91"/>
      <c r="K31" s="91"/>
      <c r="L31" s="91"/>
      <c r="M31" s="91"/>
      <c r="N31" s="91"/>
    </row>
    <row r="32" spans="1:14" ht="12.75">
      <c r="A32" s="82"/>
      <c r="B32" s="82"/>
      <c r="C32" s="154" t="s">
        <v>106</v>
      </c>
      <c r="D32" s="154"/>
      <c r="E32" s="154"/>
      <c r="F32" s="1" t="s">
        <v>107</v>
      </c>
      <c r="G32" s="154" t="s">
        <v>108</v>
      </c>
      <c r="H32" s="154"/>
      <c r="I32" s="90"/>
      <c r="J32" s="91"/>
      <c r="K32" s="91"/>
      <c r="L32" s="91"/>
      <c r="M32" s="91"/>
      <c r="N32" s="91"/>
    </row>
    <row r="33" spans="1:14" ht="12.75">
      <c r="A33" s="82"/>
      <c r="B33" s="82"/>
      <c r="C33" s="82"/>
      <c r="D33" s="82"/>
      <c r="E33" s="82"/>
      <c r="F33" s="82"/>
      <c r="G33" s="91"/>
      <c r="H33" s="91"/>
      <c r="I33" s="91"/>
      <c r="J33" s="91"/>
      <c r="K33" s="91"/>
      <c r="L33" s="91"/>
      <c r="M33" s="91"/>
      <c r="N33" s="91"/>
    </row>
    <row r="34" spans="1:14" ht="12.75">
      <c r="A34" s="82" t="s">
        <v>98</v>
      </c>
      <c r="B34" s="82"/>
      <c r="C34" s="156"/>
      <c r="D34" s="156"/>
      <c r="E34" s="156"/>
      <c r="F34" s="89"/>
      <c r="G34" s="158"/>
      <c r="H34" s="158"/>
      <c r="I34" s="91"/>
      <c r="J34" s="91"/>
      <c r="K34" s="91"/>
      <c r="L34" s="90"/>
      <c r="M34" s="90"/>
      <c r="N34" s="90"/>
    </row>
    <row r="35" spans="1:14" ht="12.75">
      <c r="A35" s="82"/>
      <c r="B35" s="82"/>
      <c r="C35" s="154" t="s">
        <v>106</v>
      </c>
      <c r="D35" s="154"/>
      <c r="E35" s="154"/>
      <c r="F35" s="1" t="s">
        <v>107</v>
      </c>
      <c r="G35" s="154" t="s">
        <v>108</v>
      </c>
      <c r="H35" s="154"/>
      <c r="I35" s="91"/>
      <c r="J35" s="91"/>
      <c r="K35" s="91"/>
      <c r="L35" s="91"/>
      <c r="M35" s="91"/>
      <c r="N35" s="91"/>
    </row>
    <row r="36" spans="1:14" ht="12.75">
      <c r="A36" s="82"/>
      <c r="B36" s="82"/>
      <c r="C36" s="82"/>
      <c r="D36" s="82"/>
      <c r="E36" s="82"/>
      <c r="F36" s="82"/>
      <c r="G36" s="91"/>
      <c r="H36" s="91"/>
      <c r="I36" s="91"/>
      <c r="J36" s="91"/>
      <c r="K36" s="91"/>
      <c r="L36" s="91"/>
      <c r="M36" s="91"/>
      <c r="N36" s="91"/>
    </row>
    <row r="37" spans="1:8" ht="12.75">
      <c r="A37" s="82"/>
      <c r="B37" s="82"/>
      <c r="C37" s="82"/>
      <c r="D37" s="82"/>
      <c r="E37" s="82"/>
      <c r="F37" s="82"/>
      <c r="G37" s="82"/>
      <c r="H37" s="82"/>
    </row>
    <row r="38" spans="1:8" ht="12.75">
      <c r="A38" s="82" t="s">
        <v>99</v>
      </c>
      <c r="B38" s="82"/>
      <c r="C38" s="82"/>
      <c r="D38" s="82"/>
      <c r="E38" s="82"/>
      <c r="F38" s="82"/>
      <c r="G38" s="82"/>
      <c r="H38" s="82"/>
    </row>
    <row r="39" spans="1:8" ht="12.75">
      <c r="A39" s="82"/>
      <c r="B39" s="82"/>
      <c r="C39" s="82"/>
      <c r="D39" s="82"/>
      <c r="E39" s="82"/>
      <c r="F39" s="82"/>
      <c r="G39" s="82"/>
      <c r="H39" s="82"/>
    </row>
    <row r="40" spans="1:8" ht="12.75">
      <c r="A40" s="82"/>
      <c r="B40" s="82"/>
      <c r="C40" s="82"/>
      <c r="D40" s="82"/>
      <c r="E40" s="82"/>
      <c r="F40" s="82"/>
      <c r="G40" s="82"/>
      <c r="H40" s="82"/>
    </row>
    <row r="41" spans="1:10" ht="12.75">
      <c r="A41" s="157"/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0" ht="12.75">
      <c r="A42" s="157" t="s">
        <v>102</v>
      </c>
      <c r="B42" s="157"/>
      <c r="C42" s="157"/>
      <c r="D42" s="157"/>
      <c r="E42" s="157"/>
      <c r="F42" s="83"/>
      <c r="G42" s="83"/>
      <c r="H42" s="83"/>
      <c r="I42" s="83"/>
      <c r="J42" s="83"/>
    </row>
    <row r="43" spans="1:10" ht="44.25" customHeight="1">
      <c r="A43" s="159" t="s">
        <v>174</v>
      </c>
      <c r="B43" s="159"/>
      <c r="C43" s="159"/>
      <c r="D43" s="159"/>
      <c r="E43" s="159"/>
      <c r="F43" s="83"/>
      <c r="G43" s="83"/>
      <c r="H43" s="83"/>
      <c r="I43" s="83"/>
      <c r="J43" s="83"/>
    </row>
    <row r="44" spans="1:10" ht="12.75">
      <c r="A44" s="157" t="s">
        <v>104</v>
      </c>
      <c r="B44" s="157"/>
      <c r="C44" s="157"/>
      <c r="D44" s="157"/>
      <c r="E44" s="157"/>
      <c r="F44" s="83"/>
      <c r="G44" s="83"/>
      <c r="H44" s="83"/>
      <c r="I44" s="83"/>
      <c r="J44" s="83"/>
    </row>
    <row r="45" spans="1:10" ht="12.75">
      <c r="A45" s="157" t="s">
        <v>103</v>
      </c>
      <c r="B45" s="157"/>
      <c r="C45" s="157"/>
      <c r="D45" s="157"/>
      <c r="E45" s="157"/>
      <c r="F45" s="83"/>
      <c r="G45" s="83"/>
      <c r="H45" s="83"/>
      <c r="I45" s="83"/>
      <c r="J45" s="83"/>
    </row>
    <row r="46" spans="1:10" ht="12.75">
      <c r="A46" s="160" t="s">
        <v>175</v>
      </c>
      <c r="B46" s="160"/>
      <c r="C46" s="160"/>
      <c r="D46" s="160"/>
      <c r="E46" s="160"/>
      <c r="F46" s="83"/>
      <c r="G46" s="83"/>
      <c r="H46" s="83"/>
      <c r="I46" s="83"/>
      <c r="J46" s="83"/>
    </row>
    <row r="47" spans="1:10" ht="12.75">
      <c r="A47" s="157" t="s">
        <v>101</v>
      </c>
      <c r="B47" s="157"/>
      <c r="C47" s="157"/>
      <c r="D47" s="157"/>
      <c r="E47" s="157"/>
      <c r="F47" s="83"/>
      <c r="G47" s="83"/>
      <c r="H47" s="83"/>
      <c r="I47" s="83"/>
      <c r="J47" s="83"/>
    </row>
    <row r="48" spans="1:10" ht="12.75">
      <c r="A48" s="157" t="s">
        <v>100</v>
      </c>
      <c r="B48" s="157"/>
      <c r="C48" s="157"/>
      <c r="D48" s="157"/>
      <c r="E48" s="157"/>
      <c r="F48" s="83"/>
      <c r="G48" s="83"/>
      <c r="H48" s="83"/>
      <c r="I48" s="83"/>
      <c r="J48" s="83"/>
    </row>
    <row r="49" spans="1:10" ht="12.75">
      <c r="A49" s="157" t="s">
        <v>219</v>
      </c>
      <c r="B49" s="157"/>
      <c r="C49" s="157"/>
      <c r="D49" s="157"/>
      <c r="E49" s="157"/>
      <c r="F49" s="83"/>
      <c r="G49" s="83"/>
      <c r="H49" s="83"/>
      <c r="I49" s="83"/>
      <c r="J49" s="83"/>
    </row>
    <row r="50" spans="1:10" ht="12.75">
      <c r="A50" s="83"/>
      <c r="B50" s="83"/>
      <c r="C50" s="83"/>
      <c r="D50" s="83"/>
      <c r="E50" s="83"/>
      <c r="F50" s="83"/>
      <c r="G50" s="83"/>
      <c r="H50" s="83"/>
      <c r="I50" s="83"/>
      <c r="J50" s="83"/>
    </row>
  </sheetData>
  <sheetProtection/>
  <mergeCells count="22">
    <mergeCell ref="A46:E46"/>
    <mergeCell ref="A47:E47"/>
    <mergeCell ref="A48:E48"/>
    <mergeCell ref="C34:E34"/>
    <mergeCell ref="A41:J41"/>
    <mergeCell ref="G35:H35"/>
    <mergeCell ref="A49:E49"/>
    <mergeCell ref="G31:H31"/>
    <mergeCell ref="G34:H34"/>
    <mergeCell ref="C32:E32"/>
    <mergeCell ref="G32:H32"/>
    <mergeCell ref="C35:E35"/>
    <mergeCell ref="A42:E42"/>
    <mergeCell ref="A43:E43"/>
    <mergeCell ref="A44:E44"/>
    <mergeCell ref="A45:E45"/>
    <mergeCell ref="C31:E31"/>
    <mergeCell ref="A2:A3"/>
    <mergeCell ref="B2:B3"/>
    <mergeCell ref="C2:C3"/>
    <mergeCell ref="D2:D3"/>
    <mergeCell ref="E2:H2"/>
  </mergeCells>
  <hyperlinks>
    <hyperlink ref="A1" location="примечания!A32" display="Раздел 2. Сведения по выплатам на закупки товаров, работ, услуг10"/>
    <hyperlink ref="B5" location="примечания!A35" display="Выплаты на закупку товаров, работ, услуг, всего11"/>
    <hyperlink ref="B7" location="примечания!A42" display="по контрактам (договорам), заключенным до начала текущего финансового года без применения норм Федерального закона от 5 апреля 2013 года № 44-ФЗ «О контрактной системе в сфере закупок товаров, работ, услуг для обеспечения государственных и муниципальных н"/>
    <hyperlink ref="B8" location="примечания!A42" display="по контрактам (договорам), планируемым к заключению в соответствующем финансовом году без применения норм Федерального закона № 44-ФЗ и Федерального закона № 223-ФЗ12"/>
    <hyperlink ref="B9" location="примечания!A45" display="по контрактам (договорам), заключенным до начала текущего финансового года с учетом требований Федерального закона № 44-ФЗ13 "/>
    <hyperlink ref="B10" location="примечания!A45" display="по контрактам (договорам), заключенным до начала текущего финансового года с учетом требований Федерального закона № 223-ФЗ13"/>
    <hyperlink ref="B11" location="примечания!A45" display="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"/>
    <hyperlink ref="B16" location="примечания!A47" display="в соответствии с Федеральным законом № 223-ФЗ14"/>
    <hyperlink ref="B20" location="примечания!A47" display="в соответствии с Федеральным законом № 223-ФЗ14"/>
    <hyperlink ref="B21" location="примечания!A49" display="за счет субсидий, предоставляемых на осуществление капитальных вложений15"/>
    <hyperlink ref="B26" location="примечания!A51" display="Итого по контрактам, планируемым к заключению в соответствующем финансовом году в соответствии с Федеральным законом № 44-ФЗ, по соответствующему году закупки16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1"/>
  <sheetViews>
    <sheetView view="pageBreakPreview" zoomScale="142" zoomScaleSheetLayoutView="142" zoomScalePageLayoutView="0" workbookViewId="0" topLeftCell="A4">
      <selection activeCell="E17" sqref="E17"/>
    </sheetView>
  </sheetViews>
  <sheetFormatPr defaultColWidth="1.1484375" defaultRowHeight="15"/>
  <cols>
    <col min="1" max="1" width="3.7109375" style="6" customWidth="1"/>
    <col min="2" max="2" width="5.421875" style="6" customWidth="1"/>
    <col min="3" max="3" width="21.421875" style="6" customWidth="1"/>
    <col min="4" max="4" width="14.140625" style="6" customWidth="1"/>
    <col min="5" max="5" width="25.7109375" style="6" customWidth="1"/>
    <col min="6" max="10" width="16.8515625" style="6" hidden="1" customWidth="1"/>
    <col min="11" max="11" width="15.57421875" style="6" bestFit="1" customWidth="1"/>
    <col min="12" max="12" width="3.7109375" style="6" customWidth="1"/>
    <col min="13" max="13" width="10.421875" style="30" bestFit="1" customWidth="1"/>
    <col min="14" max="14" width="9.140625" style="5" bestFit="1" customWidth="1"/>
    <col min="15" max="15" width="10.421875" style="6" bestFit="1" customWidth="1"/>
    <col min="16" max="23" width="1.1484375" style="6" customWidth="1"/>
    <col min="24" max="24" width="7.00390625" style="6" bestFit="1" customWidth="1"/>
    <col min="25" max="16384" width="1.1484375" style="6" customWidth="1"/>
  </cols>
  <sheetData>
    <row r="2" spans="2:12" ht="12.75">
      <c r="B2" s="165" t="s">
        <v>211</v>
      </c>
      <c r="C2" s="165"/>
      <c r="D2" s="165"/>
      <c r="E2" s="165"/>
      <c r="F2" s="165"/>
      <c r="G2" s="165"/>
      <c r="H2" s="165"/>
      <c r="I2" s="165"/>
      <c r="J2" s="165"/>
      <c r="K2" s="165"/>
      <c r="L2" s="10"/>
    </row>
    <row r="4" spans="2:12" ht="12.75">
      <c r="B4" s="163" t="s">
        <v>109</v>
      </c>
      <c r="C4" s="163"/>
      <c r="D4" s="181" t="s">
        <v>221</v>
      </c>
      <c r="E4" s="181"/>
      <c r="F4" s="181"/>
      <c r="G4" s="181"/>
      <c r="H4" s="181"/>
      <c r="I4" s="181"/>
      <c r="J4" s="181"/>
      <c r="K4" s="181"/>
      <c r="L4" s="11"/>
    </row>
    <row r="5" ht="13.5" thickBot="1"/>
    <row r="6" spans="2:11" ht="12.75">
      <c r="B6" s="178" t="s">
        <v>188</v>
      </c>
      <c r="C6" s="166" t="s">
        <v>189</v>
      </c>
      <c r="D6" s="166" t="s">
        <v>190</v>
      </c>
      <c r="E6" s="169" t="s">
        <v>197</v>
      </c>
      <c r="F6" s="125"/>
      <c r="G6" s="125"/>
      <c r="H6" s="126"/>
      <c r="I6" s="166" t="s">
        <v>191</v>
      </c>
      <c r="J6" s="166" t="s">
        <v>192</v>
      </c>
      <c r="K6" s="184" t="s">
        <v>252</v>
      </c>
    </row>
    <row r="7" spans="2:11" ht="12.75">
      <c r="B7" s="179"/>
      <c r="C7" s="167"/>
      <c r="D7" s="167"/>
      <c r="E7" s="172"/>
      <c r="F7" s="151" t="s">
        <v>24</v>
      </c>
      <c r="G7" s="151"/>
      <c r="H7" s="151"/>
      <c r="I7" s="167"/>
      <c r="J7" s="167"/>
      <c r="K7" s="185"/>
    </row>
    <row r="8" spans="2:11" ht="26.25" customHeight="1">
      <c r="B8" s="180"/>
      <c r="C8" s="168"/>
      <c r="D8" s="168"/>
      <c r="E8" s="175"/>
      <c r="F8" s="4" t="s">
        <v>198</v>
      </c>
      <c r="G8" s="4" t="s">
        <v>199</v>
      </c>
      <c r="H8" s="4" t="s">
        <v>200</v>
      </c>
      <c r="I8" s="168"/>
      <c r="J8" s="168"/>
      <c r="K8" s="186"/>
    </row>
    <row r="9" spans="2:11" ht="12.75">
      <c r="B9" s="104"/>
      <c r="C9" s="4">
        <v>1</v>
      </c>
      <c r="D9" s="4">
        <v>2</v>
      </c>
      <c r="E9" s="4">
        <v>3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105">
        <v>4</v>
      </c>
    </row>
    <row r="10" spans="2:12" ht="25.5">
      <c r="B10" s="127" t="s">
        <v>201</v>
      </c>
      <c r="C10" s="21" t="s">
        <v>202</v>
      </c>
      <c r="D10" s="15">
        <v>0.2</v>
      </c>
      <c r="E10" s="15">
        <v>6055.8</v>
      </c>
      <c r="F10" s="15"/>
      <c r="G10" s="15"/>
      <c r="H10" s="15"/>
      <c r="I10" s="15"/>
      <c r="J10" s="15"/>
      <c r="K10" s="106">
        <f>ROUNDUP(E10*12,-1)</f>
        <v>72670</v>
      </c>
      <c r="L10" s="5"/>
    </row>
    <row r="11" spans="2:12" ht="12.75">
      <c r="B11" s="127" t="s">
        <v>110</v>
      </c>
      <c r="C11" s="21" t="s">
        <v>173</v>
      </c>
      <c r="D11" s="15">
        <v>5.45</v>
      </c>
      <c r="E11" s="15">
        <v>108255.41</v>
      </c>
      <c r="F11" s="15"/>
      <c r="G11" s="15"/>
      <c r="H11" s="15"/>
      <c r="I11" s="15"/>
      <c r="J11" s="15"/>
      <c r="K11" s="106">
        <f>ROUNDUP(E11*12,-1)</f>
        <v>1299070</v>
      </c>
      <c r="L11" s="5"/>
    </row>
    <row r="12" spans="2:13" ht="13.5" thickBot="1">
      <c r="B12" s="161" t="s">
        <v>218</v>
      </c>
      <c r="C12" s="162"/>
      <c r="D12" s="128">
        <f>SUM(D10:D11)</f>
        <v>5.65</v>
      </c>
      <c r="E12" s="128">
        <f>SUM(E10:E11)</f>
        <v>114311.21</v>
      </c>
      <c r="F12" s="128" t="s">
        <v>22</v>
      </c>
      <c r="G12" s="128" t="s">
        <v>22</v>
      </c>
      <c r="H12" s="128" t="s">
        <v>22</v>
      </c>
      <c r="I12" s="128" t="s">
        <v>22</v>
      </c>
      <c r="J12" s="128" t="s">
        <v>22</v>
      </c>
      <c r="K12" s="107">
        <f>ROUNDUP(SUM(K10:K11),-3)+4000</f>
        <v>1376000</v>
      </c>
      <c r="L12" s="16"/>
      <c r="M12" s="31"/>
    </row>
    <row r="13" spans="2:12" ht="12.75">
      <c r="B13" s="7"/>
      <c r="C13" s="7"/>
      <c r="D13" s="16"/>
      <c r="E13" s="16"/>
      <c r="F13" s="16"/>
      <c r="G13" s="16"/>
      <c r="H13" s="16"/>
      <c r="I13" s="16"/>
      <c r="J13" s="16"/>
      <c r="K13" s="7"/>
      <c r="L13" s="16"/>
    </row>
    <row r="14" spans="2:11" ht="12.75">
      <c r="B14" s="163" t="s">
        <v>109</v>
      </c>
      <c r="C14" s="163"/>
      <c r="D14" s="181" t="s">
        <v>222</v>
      </c>
      <c r="E14" s="181"/>
      <c r="F14" s="181"/>
      <c r="G14" s="181"/>
      <c r="H14" s="181"/>
      <c r="I14" s="181"/>
      <c r="J14" s="181"/>
      <c r="K14" s="181"/>
    </row>
    <row r="15" spans="2:5" ht="13.5" thickBot="1">
      <c r="B15" s="10"/>
      <c r="C15" s="10"/>
      <c r="D15" s="10"/>
      <c r="E15" s="10"/>
    </row>
    <row r="16" spans="2:4" ht="25.5">
      <c r="B16" s="101" t="s">
        <v>188</v>
      </c>
      <c r="C16" s="102" t="s">
        <v>114</v>
      </c>
      <c r="D16" s="103" t="s">
        <v>115</v>
      </c>
    </row>
    <row r="17" spans="2:4" ht="12.75">
      <c r="B17" s="104"/>
      <c r="C17" s="4">
        <v>1</v>
      </c>
      <c r="D17" s="105">
        <v>2</v>
      </c>
    </row>
    <row r="18" spans="2:4" ht="25.5">
      <c r="B18" s="104">
        <v>1</v>
      </c>
      <c r="C18" s="100" t="s">
        <v>196</v>
      </c>
      <c r="D18" s="106"/>
    </row>
    <row r="19" spans="2:13" ht="13.5" thickBot="1">
      <c r="B19" s="182" t="s">
        <v>218</v>
      </c>
      <c r="C19" s="183"/>
      <c r="D19" s="107"/>
      <c r="M19" s="31"/>
    </row>
    <row r="20" spans="2:12" ht="12.75">
      <c r="B20" s="7"/>
      <c r="C20" s="7"/>
      <c r="D20" s="16"/>
      <c r="E20" s="16"/>
      <c r="F20" s="16"/>
      <c r="G20" s="16"/>
      <c r="H20" s="16"/>
      <c r="I20" s="16"/>
      <c r="J20" s="16"/>
      <c r="K20" s="7"/>
      <c r="L20" s="16"/>
    </row>
    <row r="21" spans="2:12" ht="12.75">
      <c r="B21" s="163" t="s">
        <v>109</v>
      </c>
      <c r="C21" s="163"/>
      <c r="D21" s="181" t="s">
        <v>220</v>
      </c>
      <c r="E21" s="181"/>
      <c r="F21" s="181"/>
      <c r="G21" s="181"/>
      <c r="H21" s="181"/>
      <c r="I21" s="181"/>
      <c r="J21" s="181"/>
      <c r="K21" s="181"/>
      <c r="L21" s="11"/>
    </row>
    <row r="22" ht="13.5" thickBot="1"/>
    <row r="23" spans="2:11" ht="12.75">
      <c r="B23" s="178" t="s">
        <v>188</v>
      </c>
      <c r="C23" s="166" t="s">
        <v>189</v>
      </c>
      <c r="D23" s="166" t="s">
        <v>190</v>
      </c>
      <c r="E23" s="169" t="s">
        <v>197</v>
      </c>
      <c r="F23" s="170"/>
      <c r="G23" s="170"/>
      <c r="H23" s="171"/>
      <c r="I23" s="164" t="s">
        <v>191</v>
      </c>
      <c r="J23" s="164" t="s">
        <v>192</v>
      </c>
      <c r="K23" s="187" t="s">
        <v>193</v>
      </c>
    </row>
    <row r="24" spans="2:11" ht="12.75">
      <c r="B24" s="179"/>
      <c r="C24" s="167"/>
      <c r="D24" s="167"/>
      <c r="E24" s="172"/>
      <c r="F24" s="173"/>
      <c r="G24" s="173"/>
      <c r="H24" s="174"/>
      <c r="I24" s="151"/>
      <c r="J24" s="151"/>
      <c r="K24" s="188"/>
    </row>
    <row r="25" spans="2:11" ht="31.5" customHeight="1">
      <c r="B25" s="180"/>
      <c r="C25" s="168"/>
      <c r="D25" s="168"/>
      <c r="E25" s="175"/>
      <c r="F25" s="176"/>
      <c r="G25" s="176"/>
      <c r="H25" s="177"/>
      <c r="I25" s="151"/>
      <c r="J25" s="151"/>
      <c r="K25" s="188"/>
    </row>
    <row r="26" spans="2:11" ht="12.75">
      <c r="B26" s="104"/>
      <c r="C26" s="4">
        <v>1</v>
      </c>
      <c r="D26" s="4">
        <v>2</v>
      </c>
      <c r="E26" s="4">
        <v>3</v>
      </c>
      <c r="F26" s="4">
        <v>5</v>
      </c>
      <c r="G26" s="4">
        <v>6</v>
      </c>
      <c r="H26" s="4">
        <v>7</v>
      </c>
      <c r="I26" s="4">
        <v>8</v>
      </c>
      <c r="J26" s="4">
        <v>9</v>
      </c>
      <c r="K26" s="105">
        <v>4</v>
      </c>
    </row>
    <row r="27" spans="2:13" s="5" customFormat="1" ht="12.75">
      <c r="B27" s="127">
        <v>1</v>
      </c>
      <c r="C27" s="21" t="s">
        <v>170</v>
      </c>
      <c r="D27" s="15">
        <v>1</v>
      </c>
      <c r="E27" s="15">
        <v>28066.85</v>
      </c>
      <c r="F27" s="15"/>
      <c r="G27" s="15"/>
      <c r="H27" s="15"/>
      <c r="I27" s="15"/>
      <c r="J27" s="15"/>
      <c r="K27" s="106">
        <f>ROUNDUP(E27*12,-1)</f>
        <v>336810</v>
      </c>
      <c r="M27" s="30"/>
    </row>
    <row r="28" spans="2:13" s="5" customFormat="1" ht="25.5">
      <c r="B28" s="127" t="s">
        <v>110</v>
      </c>
      <c r="C28" s="21" t="s">
        <v>171</v>
      </c>
      <c r="D28" s="15">
        <v>2.5</v>
      </c>
      <c r="E28" s="15">
        <v>49719.22</v>
      </c>
      <c r="F28" s="15"/>
      <c r="G28" s="15"/>
      <c r="H28" s="15"/>
      <c r="I28" s="15"/>
      <c r="J28" s="15"/>
      <c r="K28" s="106">
        <f>ROUNDUP(E28*12,-1)</f>
        <v>596640</v>
      </c>
      <c r="M28" s="31"/>
    </row>
    <row r="29" spans="2:13" s="5" customFormat="1" ht="12.75">
      <c r="B29" s="127" t="s">
        <v>187</v>
      </c>
      <c r="C29" s="21" t="s">
        <v>172</v>
      </c>
      <c r="D29" s="15">
        <v>1.15</v>
      </c>
      <c r="E29" s="15">
        <v>26308.3</v>
      </c>
      <c r="F29" s="15"/>
      <c r="G29" s="15"/>
      <c r="H29" s="15"/>
      <c r="I29" s="15"/>
      <c r="J29" s="15"/>
      <c r="K29" s="106">
        <f>ROUNDUP(E29*12,-1)</f>
        <v>315700</v>
      </c>
      <c r="M29" s="30"/>
    </row>
    <row r="30" spans="2:13" s="5" customFormat="1" ht="12.75">
      <c r="B30" s="127" t="s">
        <v>111</v>
      </c>
      <c r="C30" s="21" t="s">
        <v>194</v>
      </c>
      <c r="D30" s="15">
        <v>1</v>
      </c>
      <c r="E30" s="15">
        <v>19279</v>
      </c>
      <c r="F30" s="15"/>
      <c r="G30" s="15"/>
      <c r="H30" s="15"/>
      <c r="I30" s="15"/>
      <c r="J30" s="15"/>
      <c r="K30" s="106">
        <f>ROUNDUP(E30*12,-1)</f>
        <v>231350</v>
      </c>
      <c r="M30" s="30"/>
    </row>
    <row r="31" spans="2:13" s="5" customFormat="1" ht="25.5">
      <c r="B31" s="127" t="s">
        <v>112</v>
      </c>
      <c r="C31" s="21" t="s">
        <v>186</v>
      </c>
      <c r="D31" s="15">
        <v>0.5</v>
      </c>
      <c r="E31" s="15">
        <v>7639.5</v>
      </c>
      <c r="F31" s="15"/>
      <c r="G31" s="15"/>
      <c r="H31" s="15"/>
      <c r="I31" s="15"/>
      <c r="J31" s="15"/>
      <c r="K31" s="106">
        <f>ROUNDUP(E31*12,-1)</f>
        <v>91680</v>
      </c>
      <c r="M31" s="30"/>
    </row>
    <row r="32" spans="2:13" s="5" customFormat="1" ht="12.75">
      <c r="B32" s="127" t="s">
        <v>113</v>
      </c>
      <c r="C32" s="21" t="s">
        <v>173</v>
      </c>
      <c r="D32" s="15">
        <v>1</v>
      </c>
      <c r="E32" s="15">
        <v>29279</v>
      </c>
      <c r="F32" s="15"/>
      <c r="G32" s="15"/>
      <c r="H32" s="15"/>
      <c r="I32" s="15"/>
      <c r="J32" s="15"/>
      <c r="K32" s="106">
        <f>ROUNDUP(E32*12,-3)</f>
        <v>352000</v>
      </c>
      <c r="M32" s="30"/>
    </row>
    <row r="33" spans="2:15" s="5" customFormat="1" ht="13.5" thickBot="1">
      <c r="B33" s="161" t="s">
        <v>218</v>
      </c>
      <c r="C33" s="162"/>
      <c r="D33" s="128">
        <f>SUM(D27:D32)</f>
        <v>7.15</v>
      </c>
      <c r="E33" s="128">
        <f>SUM(E27:E32)</f>
        <v>160291.87</v>
      </c>
      <c r="F33" s="128" t="s">
        <v>22</v>
      </c>
      <c r="G33" s="128" t="s">
        <v>22</v>
      </c>
      <c r="H33" s="128" t="s">
        <v>22</v>
      </c>
      <c r="I33" s="128" t="s">
        <v>22</v>
      </c>
      <c r="J33" s="128" t="s">
        <v>22</v>
      </c>
      <c r="K33" s="107">
        <f>ROUNDUP(SUM(K27:K32),-3)-2000</f>
        <v>1923000</v>
      </c>
      <c r="L33" s="16"/>
      <c r="M33" s="21"/>
      <c r="N33" s="108"/>
      <c r="O33" s="30"/>
    </row>
    <row r="34" spans="15:16" ht="12.75">
      <c r="O34" s="30"/>
      <c r="P34" s="5"/>
    </row>
    <row r="35" spans="2:16" ht="12.75">
      <c r="B35" s="163" t="s">
        <v>109</v>
      </c>
      <c r="C35" s="163"/>
      <c r="D35" s="181" t="s">
        <v>311</v>
      </c>
      <c r="E35" s="181"/>
      <c r="F35" s="181"/>
      <c r="G35" s="181"/>
      <c r="H35" s="181"/>
      <c r="I35" s="181"/>
      <c r="J35" s="181"/>
      <c r="K35" s="181"/>
      <c r="O35" s="30"/>
      <c r="P35" s="5"/>
    </row>
    <row r="36" spans="2:5" ht="13.5" thickBot="1">
      <c r="B36" s="165"/>
      <c r="C36" s="165"/>
      <c r="D36" s="165"/>
      <c r="E36" s="165"/>
    </row>
    <row r="37" spans="2:4" ht="25.5">
      <c r="B37" s="101" t="s">
        <v>188</v>
      </c>
      <c r="C37" s="102" t="s">
        <v>114</v>
      </c>
      <c r="D37" s="103" t="s">
        <v>195</v>
      </c>
    </row>
    <row r="38" spans="2:4" ht="12.75">
      <c r="B38" s="104"/>
      <c r="C38" s="4">
        <v>1</v>
      </c>
      <c r="D38" s="105">
        <v>2</v>
      </c>
    </row>
    <row r="39" spans="2:4" ht="25.5">
      <c r="B39" s="104">
        <v>1</v>
      </c>
      <c r="C39" s="100" t="s">
        <v>196</v>
      </c>
      <c r="D39" s="106">
        <v>10000</v>
      </c>
    </row>
    <row r="40" spans="2:13" ht="13.5" thickBot="1">
      <c r="B40" s="182" t="s">
        <v>218</v>
      </c>
      <c r="C40" s="183"/>
      <c r="D40" s="107">
        <f>SUM(D39)</f>
        <v>10000</v>
      </c>
      <c r="M40" s="31"/>
    </row>
    <row r="42" ht="12.75">
      <c r="M42" s="13"/>
    </row>
    <row r="43" ht="12.75">
      <c r="M43" s="13"/>
    </row>
    <row r="44" ht="12.75">
      <c r="M44" s="13"/>
    </row>
    <row r="45" ht="12.75">
      <c r="M45" s="13"/>
    </row>
    <row r="46" ht="12.75">
      <c r="M46" s="13"/>
    </row>
    <row r="47" ht="12.75">
      <c r="M47" s="13"/>
    </row>
    <row r="48" s="5" customFormat="1" ht="12.75">
      <c r="M48" s="12"/>
    </row>
    <row r="49" s="5" customFormat="1" ht="12.75">
      <c r="M49" s="12"/>
    </row>
    <row r="50" s="5" customFormat="1" ht="12.75">
      <c r="M50" s="12"/>
    </row>
    <row r="51" ht="12.75">
      <c r="M51" s="13"/>
    </row>
  </sheetData>
  <sheetProtection/>
  <mergeCells count="29">
    <mergeCell ref="B2:K2"/>
    <mergeCell ref="B21:C21"/>
    <mergeCell ref="D21:K21"/>
    <mergeCell ref="B23:B25"/>
    <mergeCell ref="C23:C25"/>
    <mergeCell ref="D23:D25"/>
    <mergeCell ref="B14:C14"/>
    <mergeCell ref="I6:I8"/>
    <mergeCell ref="J6:J8"/>
    <mergeCell ref="B40:C40"/>
    <mergeCell ref="B19:C19"/>
    <mergeCell ref="D14:K14"/>
    <mergeCell ref="D35:K35"/>
    <mergeCell ref="K6:K8"/>
    <mergeCell ref="F7:H7"/>
    <mergeCell ref="K23:K25"/>
    <mergeCell ref="J23:J25"/>
    <mergeCell ref="D6:D8"/>
    <mergeCell ref="E6:E8"/>
    <mergeCell ref="B33:C33"/>
    <mergeCell ref="B35:C35"/>
    <mergeCell ref="I23:I25"/>
    <mergeCell ref="B36:E36"/>
    <mergeCell ref="C6:C8"/>
    <mergeCell ref="B4:C4"/>
    <mergeCell ref="B12:C12"/>
    <mergeCell ref="E23:H25"/>
    <mergeCell ref="B6:B8"/>
    <mergeCell ref="D4:K4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0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3.7109375" style="20" customWidth="1"/>
    <col min="2" max="2" width="5.7109375" style="20" customWidth="1"/>
    <col min="3" max="6" width="9.140625" style="20" customWidth="1"/>
    <col min="7" max="7" width="12.140625" style="20" customWidth="1"/>
    <col min="8" max="8" width="16.421875" style="20" customWidth="1"/>
    <col min="9" max="9" width="3.7109375" style="20" customWidth="1"/>
    <col min="10" max="10" width="9.140625" style="32" customWidth="1"/>
    <col min="11" max="16384" width="9.140625" style="20" customWidth="1"/>
  </cols>
  <sheetData>
    <row r="2" spans="2:8" ht="12.75">
      <c r="B2" s="192" t="s">
        <v>274</v>
      </c>
      <c r="C2" s="192"/>
      <c r="D2" s="192"/>
      <c r="E2" s="192"/>
      <c r="F2" s="192"/>
      <c r="G2" s="192"/>
      <c r="H2" s="192"/>
    </row>
    <row r="4" spans="2:8" ht="40.5" customHeight="1">
      <c r="B4" s="194" t="s">
        <v>109</v>
      </c>
      <c r="C4" s="194"/>
      <c r="D4" s="194"/>
      <c r="E4" s="194"/>
      <c r="F4" s="193" t="s">
        <v>280</v>
      </c>
      <c r="G4" s="193"/>
      <c r="H4" s="193"/>
    </row>
    <row r="5" spans="2:8" ht="13.5" thickBot="1">
      <c r="B5" s="17"/>
      <c r="C5" s="17"/>
      <c r="D5" s="17"/>
      <c r="E5" s="17"/>
      <c r="F5" s="17"/>
      <c r="G5" s="17"/>
      <c r="H5" s="18"/>
    </row>
    <row r="6" spans="2:8" ht="25.5">
      <c r="B6" s="116" t="s">
        <v>188</v>
      </c>
      <c r="C6" s="195" t="s">
        <v>114</v>
      </c>
      <c r="D6" s="195"/>
      <c r="E6" s="195"/>
      <c r="F6" s="117" t="s">
        <v>129</v>
      </c>
      <c r="G6" s="118" t="s">
        <v>216</v>
      </c>
      <c r="H6" s="119" t="s">
        <v>217</v>
      </c>
    </row>
    <row r="7" spans="2:8" ht="12.75">
      <c r="B7" s="120"/>
      <c r="C7" s="196">
        <v>1</v>
      </c>
      <c r="D7" s="196"/>
      <c r="E7" s="196"/>
      <c r="F7" s="19">
        <v>2</v>
      </c>
      <c r="G7" s="19">
        <v>3</v>
      </c>
      <c r="H7" s="121">
        <v>4</v>
      </c>
    </row>
    <row r="8" spans="2:8" ht="183.75" customHeight="1">
      <c r="B8" s="120">
        <v>1</v>
      </c>
      <c r="C8" s="197" t="s">
        <v>281</v>
      </c>
      <c r="D8" s="198"/>
      <c r="E8" s="199"/>
      <c r="F8" s="19"/>
      <c r="G8" s="19"/>
      <c r="H8" s="122"/>
    </row>
    <row r="9" spans="2:10" ht="13.5" thickBot="1">
      <c r="B9" s="189" t="s">
        <v>218</v>
      </c>
      <c r="C9" s="190"/>
      <c r="D9" s="190"/>
      <c r="E9" s="191"/>
      <c r="F9" s="123" t="s">
        <v>22</v>
      </c>
      <c r="G9" s="123" t="s">
        <v>22</v>
      </c>
      <c r="H9" s="124">
        <f>SUM(H8)</f>
        <v>0</v>
      </c>
      <c r="J9" s="33">
        <v>2000</v>
      </c>
    </row>
    <row r="10" ht="12.75">
      <c r="J10" s="32">
        <f>J9-H9</f>
        <v>2000</v>
      </c>
    </row>
  </sheetData>
  <sheetProtection/>
  <mergeCells count="7">
    <mergeCell ref="B9:E9"/>
    <mergeCell ref="B2:H2"/>
    <mergeCell ref="F4:H4"/>
    <mergeCell ref="B4:E4"/>
    <mergeCell ref="C6:E6"/>
    <mergeCell ref="C7:E7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E39"/>
  <sheetViews>
    <sheetView view="pageBreakPreview" zoomScaleSheetLayoutView="100" zoomScalePageLayoutView="0" workbookViewId="0" topLeftCell="A4">
      <selection activeCell="BR39" sqref="BR39"/>
    </sheetView>
  </sheetViews>
  <sheetFormatPr defaultColWidth="1.1484375" defaultRowHeight="15"/>
  <cols>
    <col min="1" max="1" width="3.7109375" style="8" customWidth="1"/>
    <col min="2" max="81" width="1.28515625" style="8" customWidth="1"/>
    <col min="82" max="82" width="3.7109375" style="8" customWidth="1"/>
    <col min="83" max="83" width="12.57421875" style="27" customWidth="1"/>
    <col min="84" max="84" width="5.8515625" style="8" customWidth="1"/>
    <col min="85" max="96" width="1.1484375" style="8" customWidth="1"/>
    <col min="97" max="97" width="3.57421875" style="8" bestFit="1" customWidth="1"/>
    <col min="98" max="16384" width="1.1484375" style="8" customWidth="1"/>
  </cols>
  <sheetData>
    <row r="2" spans="2:83" s="23" customFormat="1" ht="12.75">
      <c r="B2" s="253" t="s">
        <v>253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E2" s="28"/>
    </row>
    <row r="3" spans="2:83" s="23" customFormat="1" ht="12.7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E3" s="28"/>
    </row>
    <row r="4" spans="2:83" s="23" customFormat="1" ht="12.75">
      <c r="B4" s="261" t="s">
        <v>109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53" t="s">
        <v>256</v>
      </c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E4" s="28"/>
    </row>
    <row r="5" spans="2:83" s="23" customFormat="1" ht="13.5" thickBot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E5" s="28"/>
    </row>
    <row r="6" spans="2:83" s="23" customFormat="1" ht="58.5" customHeight="1">
      <c r="B6" s="257" t="s">
        <v>188</v>
      </c>
      <c r="C6" s="258"/>
      <c r="D6" s="258"/>
      <c r="E6" s="259"/>
      <c r="F6" s="260" t="s">
        <v>116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9"/>
      <c r="BF6" s="169" t="s">
        <v>254</v>
      </c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1"/>
      <c r="BR6" s="169" t="s">
        <v>255</v>
      </c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254"/>
      <c r="CD6" s="8"/>
      <c r="CE6" s="27"/>
    </row>
    <row r="7" spans="2:81" ht="12.75">
      <c r="B7" s="255"/>
      <c r="C7" s="245"/>
      <c r="D7" s="245"/>
      <c r="E7" s="246"/>
      <c r="F7" s="244">
        <v>1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6"/>
      <c r="BF7" s="244">
        <v>2</v>
      </c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6"/>
      <c r="BR7" s="244">
        <v>3</v>
      </c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56"/>
    </row>
    <row r="8" spans="2:81" ht="12.75">
      <c r="B8" s="255">
        <v>1</v>
      </c>
      <c r="C8" s="245"/>
      <c r="D8" s="245"/>
      <c r="E8" s="246"/>
      <c r="F8" s="250" t="s">
        <v>117</v>
      </c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2"/>
      <c r="BF8" s="244" t="s">
        <v>22</v>
      </c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6"/>
      <c r="BR8" s="247">
        <f>SUM(BR9:CC10)</f>
        <v>302720</v>
      </c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9"/>
    </row>
    <row r="9" spans="2:81" ht="12.75">
      <c r="B9" s="217" t="s">
        <v>74</v>
      </c>
      <c r="C9" s="206"/>
      <c r="D9" s="206"/>
      <c r="E9" s="207"/>
      <c r="F9" s="219" t="s">
        <v>24</v>
      </c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00">
        <f>'111 '!K12</f>
        <v>1376000</v>
      </c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7"/>
      <c r="BR9" s="222">
        <f>BF9*22%</f>
        <v>302720</v>
      </c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4"/>
    </row>
    <row r="10" spans="2:81" ht="12.75">
      <c r="B10" s="218"/>
      <c r="C10" s="209"/>
      <c r="D10" s="209"/>
      <c r="E10" s="210"/>
      <c r="F10" s="228" t="s">
        <v>118</v>
      </c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30"/>
      <c r="BF10" s="208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10"/>
      <c r="BR10" s="225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7"/>
    </row>
    <row r="11" spans="2:81" ht="12.75">
      <c r="B11" s="217">
        <v>2</v>
      </c>
      <c r="C11" s="206"/>
      <c r="D11" s="206"/>
      <c r="E11" s="207"/>
      <c r="F11" s="219" t="s">
        <v>119</v>
      </c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1"/>
      <c r="BF11" s="231" t="s">
        <v>22</v>
      </c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7"/>
      <c r="BR11" s="222">
        <f>SUM(BR13:CC17)</f>
        <v>42656</v>
      </c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4"/>
    </row>
    <row r="12" spans="2:81" ht="12.75">
      <c r="B12" s="218"/>
      <c r="C12" s="209"/>
      <c r="D12" s="209"/>
      <c r="E12" s="210"/>
      <c r="F12" s="228" t="s">
        <v>120</v>
      </c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30"/>
      <c r="BF12" s="208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10"/>
      <c r="BR12" s="225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7"/>
    </row>
    <row r="13" spans="2:81" ht="12.75">
      <c r="B13" s="217" t="s">
        <v>121</v>
      </c>
      <c r="C13" s="206"/>
      <c r="D13" s="206"/>
      <c r="E13" s="207"/>
      <c r="F13" s="219" t="s">
        <v>24</v>
      </c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1"/>
      <c r="BF13" s="200">
        <f>BF9</f>
        <v>1376000</v>
      </c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2"/>
      <c r="BR13" s="222">
        <f>BF13*2.9%</f>
        <v>39904</v>
      </c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4"/>
    </row>
    <row r="14" spans="2:81" ht="12.75">
      <c r="B14" s="232"/>
      <c r="C14" s="233"/>
      <c r="D14" s="233"/>
      <c r="E14" s="234"/>
      <c r="F14" s="241" t="s">
        <v>122</v>
      </c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3"/>
      <c r="BF14" s="235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7"/>
      <c r="BR14" s="238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40"/>
    </row>
    <row r="15" spans="2:81" ht="12.75">
      <c r="B15" s="218"/>
      <c r="C15" s="209"/>
      <c r="D15" s="209"/>
      <c r="E15" s="210"/>
      <c r="F15" s="228" t="s">
        <v>123</v>
      </c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30"/>
      <c r="BF15" s="203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5"/>
      <c r="BR15" s="225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7"/>
    </row>
    <row r="16" spans="2:81" ht="12.75">
      <c r="B16" s="217" t="s">
        <v>124</v>
      </c>
      <c r="C16" s="206"/>
      <c r="D16" s="206"/>
      <c r="E16" s="207"/>
      <c r="F16" s="219" t="s">
        <v>125</v>
      </c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1"/>
      <c r="BF16" s="200">
        <f>BF9</f>
        <v>1376000</v>
      </c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2"/>
      <c r="BR16" s="222">
        <f>BF16*0.2%</f>
        <v>2752</v>
      </c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4"/>
    </row>
    <row r="17" spans="2:81" ht="12.75">
      <c r="B17" s="218"/>
      <c r="C17" s="209"/>
      <c r="D17" s="209"/>
      <c r="E17" s="210"/>
      <c r="F17" s="228" t="s">
        <v>126</v>
      </c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30"/>
      <c r="BF17" s="203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5"/>
      <c r="BR17" s="225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7"/>
    </row>
    <row r="18" spans="2:81" ht="12.75">
      <c r="B18" s="217">
        <v>3</v>
      </c>
      <c r="C18" s="206"/>
      <c r="D18" s="206"/>
      <c r="E18" s="207"/>
      <c r="F18" s="219" t="s">
        <v>127</v>
      </c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1"/>
      <c r="BF18" s="200">
        <f>BF9</f>
        <v>1376000</v>
      </c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2"/>
      <c r="BR18" s="222">
        <f>BF18*5.1%</f>
        <v>70176</v>
      </c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4"/>
    </row>
    <row r="19" spans="2:81" ht="12.75">
      <c r="B19" s="218"/>
      <c r="C19" s="209"/>
      <c r="D19" s="209"/>
      <c r="E19" s="210"/>
      <c r="F19" s="228" t="s">
        <v>128</v>
      </c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30"/>
      <c r="BF19" s="203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5"/>
      <c r="BR19" s="225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7"/>
    </row>
    <row r="20" spans="2:83" ht="15" customHeight="1" thickBot="1">
      <c r="B20" s="262" t="s">
        <v>218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4"/>
      <c r="BF20" s="211" t="s">
        <v>22</v>
      </c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3"/>
      <c r="BR20" s="214">
        <f>ROUND((BR18+BR11+BR8),-3)-400</f>
        <v>415600</v>
      </c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6"/>
      <c r="CD20" s="23"/>
      <c r="CE20" s="34"/>
    </row>
    <row r="21" spans="2:83" s="23" customFormat="1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27"/>
    </row>
    <row r="22" spans="2:83" ht="12.75">
      <c r="B22" s="261" t="s">
        <v>109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53" t="s">
        <v>257</v>
      </c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3"/>
      <c r="CE22" s="28"/>
    </row>
    <row r="23" spans="2:81" ht="13.5" thickBot="1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</row>
    <row r="24" spans="2:81" ht="54" customHeight="1">
      <c r="B24" s="257" t="s">
        <v>188</v>
      </c>
      <c r="C24" s="258"/>
      <c r="D24" s="258"/>
      <c r="E24" s="259"/>
      <c r="F24" s="260" t="s">
        <v>116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9"/>
      <c r="BF24" s="169" t="s">
        <v>254</v>
      </c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1"/>
      <c r="BR24" s="169" t="s">
        <v>255</v>
      </c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254"/>
    </row>
    <row r="25" spans="2:81" ht="12.75">
      <c r="B25" s="255"/>
      <c r="C25" s="245"/>
      <c r="D25" s="245"/>
      <c r="E25" s="246"/>
      <c r="F25" s="244">
        <v>1</v>
      </c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6"/>
      <c r="BF25" s="244">
        <v>2</v>
      </c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6"/>
      <c r="BR25" s="244">
        <v>3</v>
      </c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56"/>
    </row>
    <row r="26" spans="2:81" ht="12.75">
      <c r="B26" s="255">
        <v>1</v>
      </c>
      <c r="C26" s="245"/>
      <c r="D26" s="245"/>
      <c r="E26" s="246"/>
      <c r="F26" s="250" t="s">
        <v>117</v>
      </c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2"/>
      <c r="BF26" s="244" t="s">
        <v>22</v>
      </c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6"/>
      <c r="BR26" s="247">
        <f>SUM(BR27:CC28)</f>
        <v>423060</v>
      </c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9"/>
    </row>
    <row r="27" spans="2:81" ht="12.75">
      <c r="B27" s="217" t="s">
        <v>74</v>
      </c>
      <c r="C27" s="206"/>
      <c r="D27" s="206"/>
      <c r="E27" s="207"/>
      <c r="F27" s="219" t="s">
        <v>24</v>
      </c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1"/>
      <c r="BF27" s="200">
        <f>'111 '!K33</f>
        <v>1923000</v>
      </c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7"/>
      <c r="BR27" s="222">
        <f>BF27*22%</f>
        <v>423060</v>
      </c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4"/>
    </row>
    <row r="28" spans="2:81" ht="12.75">
      <c r="B28" s="218"/>
      <c r="C28" s="209"/>
      <c r="D28" s="209"/>
      <c r="E28" s="210"/>
      <c r="F28" s="228" t="s">
        <v>118</v>
      </c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30"/>
      <c r="BF28" s="208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10"/>
      <c r="BR28" s="225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7"/>
    </row>
    <row r="29" spans="2:81" ht="12.75">
      <c r="B29" s="217">
        <v>2</v>
      </c>
      <c r="C29" s="206"/>
      <c r="D29" s="206"/>
      <c r="E29" s="207"/>
      <c r="F29" s="219" t="s">
        <v>119</v>
      </c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1"/>
      <c r="BF29" s="231" t="s">
        <v>22</v>
      </c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7"/>
      <c r="BR29" s="222">
        <f>SUM(BR31:CC35)</f>
        <v>59612.99999999999</v>
      </c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4"/>
    </row>
    <row r="30" spans="2:81" ht="12.75">
      <c r="B30" s="218"/>
      <c r="C30" s="209"/>
      <c r="D30" s="209"/>
      <c r="E30" s="210"/>
      <c r="F30" s="228" t="s">
        <v>120</v>
      </c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30"/>
      <c r="BF30" s="208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10"/>
      <c r="BR30" s="225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7"/>
    </row>
    <row r="31" spans="2:81" ht="12.75">
      <c r="B31" s="217" t="s">
        <v>121</v>
      </c>
      <c r="C31" s="206"/>
      <c r="D31" s="206"/>
      <c r="E31" s="207"/>
      <c r="F31" s="219" t="s">
        <v>24</v>
      </c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1"/>
      <c r="BF31" s="200">
        <f>BF27</f>
        <v>1923000</v>
      </c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2"/>
      <c r="BR31" s="222">
        <f>BF31*2.9%</f>
        <v>55766.99999999999</v>
      </c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4"/>
    </row>
    <row r="32" spans="2:81" ht="12.75">
      <c r="B32" s="232"/>
      <c r="C32" s="233"/>
      <c r="D32" s="233"/>
      <c r="E32" s="234"/>
      <c r="F32" s="241" t="s">
        <v>122</v>
      </c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3"/>
      <c r="BF32" s="235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7"/>
      <c r="BR32" s="238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40"/>
    </row>
    <row r="33" spans="2:81" ht="12.75">
      <c r="B33" s="218"/>
      <c r="C33" s="209"/>
      <c r="D33" s="209"/>
      <c r="E33" s="210"/>
      <c r="F33" s="228" t="s">
        <v>123</v>
      </c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30"/>
      <c r="BF33" s="203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5"/>
      <c r="BR33" s="225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7"/>
    </row>
    <row r="34" spans="2:81" ht="12.75">
      <c r="B34" s="217" t="s">
        <v>124</v>
      </c>
      <c r="C34" s="206"/>
      <c r="D34" s="206"/>
      <c r="E34" s="207"/>
      <c r="F34" s="219" t="s">
        <v>125</v>
      </c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1"/>
      <c r="BF34" s="200">
        <f>BF27</f>
        <v>1923000</v>
      </c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2"/>
      <c r="BR34" s="222">
        <f>BF34*0.2%</f>
        <v>3846</v>
      </c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4"/>
    </row>
    <row r="35" spans="2:81" ht="12.75">
      <c r="B35" s="218"/>
      <c r="C35" s="209"/>
      <c r="D35" s="209"/>
      <c r="E35" s="210"/>
      <c r="F35" s="228" t="s">
        <v>126</v>
      </c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30"/>
      <c r="BF35" s="203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5"/>
      <c r="BR35" s="225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7"/>
    </row>
    <row r="36" spans="2:81" ht="12.75">
      <c r="B36" s="217">
        <v>3</v>
      </c>
      <c r="C36" s="206"/>
      <c r="D36" s="206"/>
      <c r="E36" s="207"/>
      <c r="F36" s="219" t="s">
        <v>127</v>
      </c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1"/>
      <c r="BF36" s="200">
        <f>BF27</f>
        <v>1923000</v>
      </c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2"/>
      <c r="BR36" s="222">
        <f>BF36*5.1%</f>
        <v>98073</v>
      </c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4"/>
    </row>
    <row r="37" spans="2:81" ht="12.75">
      <c r="B37" s="218"/>
      <c r="C37" s="209"/>
      <c r="D37" s="209"/>
      <c r="E37" s="210"/>
      <c r="F37" s="228" t="s">
        <v>128</v>
      </c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30"/>
      <c r="BF37" s="203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5"/>
      <c r="BR37" s="225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7"/>
    </row>
    <row r="38" spans="2:83" ht="15" customHeight="1" thickBot="1">
      <c r="B38" s="262" t="s">
        <v>218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4"/>
      <c r="BF38" s="211" t="s">
        <v>22</v>
      </c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3"/>
      <c r="BR38" s="214">
        <f>ROUND((BR36+BR29+BR26),-3)+194</f>
        <v>581194</v>
      </c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6"/>
      <c r="CD38" s="23"/>
      <c r="CE38" s="29"/>
    </row>
    <row r="39" spans="2:83" s="23" customFormat="1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27"/>
    </row>
  </sheetData>
  <sheetProtection/>
  <mergeCells count="87">
    <mergeCell ref="B38:BE38"/>
    <mergeCell ref="F24:BE24"/>
    <mergeCell ref="BF24:BQ24"/>
    <mergeCell ref="BR24:CC24"/>
    <mergeCell ref="B8:E8"/>
    <mergeCell ref="BR26:CC26"/>
    <mergeCell ref="F25:BE25"/>
    <mergeCell ref="BF25:BQ25"/>
    <mergeCell ref="F8:BE8"/>
    <mergeCell ref="B26:E26"/>
    <mergeCell ref="B2:CC2"/>
    <mergeCell ref="B24:E24"/>
    <mergeCell ref="BR25:CC25"/>
    <mergeCell ref="B6:E6"/>
    <mergeCell ref="F6:BE6"/>
    <mergeCell ref="B4:S4"/>
    <mergeCell ref="T4:CC4"/>
    <mergeCell ref="B20:BE20"/>
    <mergeCell ref="B22:S22"/>
    <mergeCell ref="B25:E25"/>
    <mergeCell ref="F26:BE26"/>
    <mergeCell ref="BF26:BQ26"/>
    <mergeCell ref="T22:CC22"/>
    <mergeCell ref="BF6:BQ6"/>
    <mergeCell ref="BR6:CC6"/>
    <mergeCell ref="B29:E30"/>
    <mergeCell ref="B7:E7"/>
    <mergeCell ref="F7:BE7"/>
    <mergeCell ref="BF7:BQ7"/>
    <mergeCell ref="BR7:CC7"/>
    <mergeCell ref="BF8:BQ8"/>
    <mergeCell ref="BR8:CC8"/>
    <mergeCell ref="B9:E10"/>
    <mergeCell ref="F9:BE9"/>
    <mergeCell ref="BF9:BQ10"/>
    <mergeCell ref="BR9:CC10"/>
    <mergeCell ref="F10:BE10"/>
    <mergeCell ref="B11:E12"/>
    <mergeCell ref="F11:BE11"/>
    <mergeCell ref="BF11:BQ12"/>
    <mergeCell ref="BR11:CC12"/>
    <mergeCell ref="F12:BE12"/>
    <mergeCell ref="B13:E15"/>
    <mergeCell ref="F13:BE13"/>
    <mergeCell ref="BF13:BQ15"/>
    <mergeCell ref="BR13:CC15"/>
    <mergeCell ref="F14:BE14"/>
    <mergeCell ref="F15:BE15"/>
    <mergeCell ref="B16:E17"/>
    <mergeCell ref="F16:BE16"/>
    <mergeCell ref="BF16:BQ17"/>
    <mergeCell ref="BR16:CC17"/>
    <mergeCell ref="F17:BE17"/>
    <mergeCell ref="B18:E19"/>
    <mergeCell ref="F18:BE18"/>
    <mergeCell ref="BF18:BQ19"/>
    <mergeCell ref="BR18:CC19"/>
    <mergeCell ref="F19:BE19"/>
    <mergeCell ref="BF20:BQ20"/>
    <mergeCell ref="BR20:CC20"/>
    <mergeCell ref="BR29:CC30"/>
    <mergeCell ref="F30:BE30"/>
    <mergeCell ref="B31:E33"/>
    <mergeCell ref="F31:BE31"/>
    <mergeCell ref="BF31:BQ33"/>
    <mergeCell ref="BR31:CC33"/>
    <mergeCell ref="F32:BE32"/>
    <mergeCell ref="F36:BE36"/>
    <mergeCell ref="B27:E28"/>
    <mergeCell ref="F27:BE27"/>
    <mergeCell ref="BR36:CC37"/>
    <mergeCell ref="F37:BE37"/>
    <mergeCell ref="BR27:CC28"/>
    <mergeCell ref="F28:BE28"/>
    <mergeCell ref="F33:BE33"/>
    <mergeCell ref="F29:BE29"/>
    <mergeCell ref="BF29:BQ30"/>
    <mergeCell ref="BF36:BQ37"/>
    <mergeCell ref="BF27:BQ28"/>
    <mergeCell ref="BF38:BQ38"/>
    <mergeCell ref="BR38:CC38"/>
    <mergeCell ref="B34:E35"/>
    <mergeCell ref="F34:BE34"/>
    <mergeCell ref="BF34:BQ35"/>
    <mergeCell ref="BR34:CC35"/>
    <mergeCell ref="F35:BE35"/>
    <mergeCell ref="B36:E37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G20"/>
  <sheetViews>
    <sheetView view="pageBreakPreview" zoomScaleSheetLayoutView="100" zoomScalePageLayoutView="0" workbookViewId="0" topLeftCell="A1">
      <selection activeCell="BQ11" sqref="BQ11:CC11"/>
    </sheetView>
  </sheetViews>
  <sheetFormatPr defaultColWidth="1.1484375" defaultRowHeight="15"/>
  <cols>
    <col min="1" max="1" width="3.7109375" style="8" customWidth="1"/>
    <col min="2" max="81" width="1.28515625" style="8" customWidth="1"/>
    <col min="82" max="82" width="3.7109375" style="8" customWidth="1"/>
    <col min="83" max="83" width="9.28125" style="27" bestFit="1" customWidth="1"/>
    <col min="84" max="84" width="1.1484375" style="8" customWidth="1"/>
    <col min="85" max="85" width="7.421875" style="8" customWidth="1"/>
    <col min="86" max="16384" width="1.1484375" style="8" customWidth="1"/>
  </cols>
  <sheetData>
    <row r="2" spans="2:83" s="23" customFormat="1" ht="12.75">
      <c r="B2" s="283" t="s">
        <v>212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E2" s="27"/>
    </row>
    <row r="3" s="23" customFormat="1" ht="12.75">
      <c r="CE3" s="27"/>
    </row>
    <row r="4" spans="2:83" s="23" customFormat="1" ht="12.75">
      <c r="B4" s="280" t="s">
        <v>109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2" t="s">
        <v>262</v>
      </c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E4" s="27"/>
    </row>
    <row r="5" ht="13.5" thickBot="1"/>
    <row r="6" spans="2:81" ht="40.5" customHeight="1">
      <c r="B6" s="281" t="s">
        <v>188</v>
      </c>
      <c r="C6" s="170"/>
      <c r="D6" s="170"/>
      <c r="E6" s="171"/>
      <c r="F6" s="169" t="s">
        <v>18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1"/>
      <c r="AK6" s="169" t="s">
        <v>258</v>
      </c>
      <c r="AL6" s="170"/>
      <c r="AM6" s="170"/>
      <c r="AN6" s="170"/>
      <c r="AO6" s="170"/>
      <c r="AP6" s="170"/>
      <c r="AQ6" s="170"/>
      <c r="AR6" s="170"/>
      <c r="AS6" s="170"/>
      <c r="AT6" s="170"/>
      <c r="AU6" s="171"/>
      <c r="AV6" s="169" t="s">
        <v>259</v>
      </c>
      <c r="AW6" s="170"/>
      <c r="AX6" s="170"/>
      <c r="AY6" s="170"/>
      <c r="AZ6" s="170"/>
      <c r="BA6" s="170"/>
      <c r="BB6" s="170"/>
      <c r="BC6" s="170"/>
      <c r="BD6" s="170"/>
      <c r="BE6" s="171"/>
      <c r="BF6" s="169" t="s">
        <v>260</v>
      </c>
      <c r="BG6" s="170"/>
      <c r="BH6" s="170"/>
      <c r="BI6" s="170"/>
      <c r="BJ6" s="170"/>
      <c r="BK6" s="170"/>
      <c r="BL6" s="170"/>
      <c r="BM6" s="170"/>
      <c r="BN6" s="170"/>
      <c r="BO6" s="170"/>
      <c r="BP6" s="171"/>
      <c r="BQ6" s="169" t="s">
        <v>261</v>
      </c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254"/>
    </row>
    <row r="7" spans="2:81" ht="12.75">
      <c r="B7" s="255"/>
      <c r="C7" s="245"/>
      <c r="D7" s="245"/>
      <c r="E7" s="246"/>
      <c r="F7" s="244">
        <v>1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6"/>
      <c r="AK7" s="244">
        <v>2</v>
      </c>
      <c r="AL7" s="245"/>
      <c r="AM7" s="245"/>
      <c r="AN7" s="245"/>
      <c r="AO7" s="245"/>
      <c r="AP7" s="245"/>
      <c r="AQ7" s="245"/>
      <c r="AR7" s="245"/>
      <c r="AS7" s="245"/>
      <c r="AT7" s="245"/>
      <c r="AU7" s="246"/>
      <c r="AV7" s="244">
        <v>3</v>
      </c>
      <c r="AW7" s="245"/>
      <c r="AX7" s="245"/>
      <c r="AY7" s="245"/>
      <c r="AZ7" s="245"/>
      <c r="BA7" s="245"/>
      <c r="BB7" s="245"/>
      <c r="BC7" s="245"/>
      <c r="BD7" s="245"/>
      <c r="BE7" s="246"/>
      <c r="BF7" s="244">
        <v>4</v>
      </c>
      <c r="BG7" s="245"/>
      <c r="BH7" s="245"/>
      <c r="BI7" s="245"/>
      <c r="BJ7" s="245"/>
      <c r="BK7" s="245"/>
      <c r="BL7" s="245"/>
      <c r="BM7" s="245"/>
      <c r="BN7" s="245"/>
      <c r="BO7" s="245"/>
      <c r="BP7" s="246"/>
      <c r="BQ7" s="244">
        <v>5</v>
      </c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56"/>
    </row>
    <row r="8" spans="2:81" ht="12.75">
      <c r="B8" s="218">
        <v>1</v>
      </c>
      <c r="C8" s="209"/>
      <c r="D8" s="209"/>
      <c r="E8" s="210"/>
      <c r="F8" s="228" t="s">
        <v>289</v>
      </c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30"/>
      <c r="AK8" s="208"/>
      <c r="AL8" s="209"/>
      <c r="AM8" s="209"/>
      <c r="AN8" s="209"/>
      <c r="AO8" s="209"/>
      <c r="AP8" s="209"/>
      <c r="AQ8" s="209"/>
      <c r="AR8" s="209"/>
      <c r="AS8" s="209"/>
      <c r="AT8" s="209"/>
      <c r="AU8" s="210"/>
      <c r="AV8" s="203"/>
      <c r="AW8" s="204"/>
      <c r="AX8" s="204"/>
      <c r="AY8" s="204"/>
      <c r="AZ8" s="204"/>
      <c r="BA8" s="204"/>
      <c r="BB8" s="204"/>
      <c r="BC8" s="204"/>
      <c r="BD8" s="204"/>
      <c r="BE8" s="205"/>
      <c r="BF8" s="271"/>
      <c r="BG8" s="272"/>
      <c r="BH8" s="272"/>
      <c r="BI8" s="272"/>
      <c r="BJ8" s="272"/>
      <c r="BK8" s="272"/>
      <c r="BL8" s="272"/>
      <c r="BM8" s="272"/>
      <c r="BN8" s="272"/>
      <c r="BO8" s="272"/>
      <c r="BP8" s="273"/>
      <c r="BQ8" s="225">
        <v>14700</v>
      </c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7"/>
    </row>
    <row r="9" spans="2:81" ht="12.75">
      <c r="B9" s="218">
        <v>2</v>
      </c>
      <c r="C9" s="209"/>
      <c r="D9" s="209"/>
      <c r="E9" s="210"/>
      <c r="F9" s="228" t="s">
        <v>288</v>
      </c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30"/>
      <c r="AK9" s="208"/>
      <c r="AL9" s="209"/>
      <c r="AM9" s="209"/>
      <c r="AN9" s="209"/>
      <c r="AO9" s="209"/>
      <c r="AP9" s="209"/>
      <c r="AQ9" s="209"/>
      <c r="AR9" s="209"/>
      <c r="AS9" s="209"/>
      <c r="AT9" s="209"/>
      <c r="AU9" s="210"/>
      <c r="AV9" s="203"/>
      <c r="AW9" s="204"/>
      <c r="AX9" s="204"/>
      <c r="AY9" s="204"/>
      <c r="AZ9" s="204"/>
      <c r="BA9" s="204"/>
      <c r="BB9" s="204"/>
      <c r="BC9" s="204"/>
      <c r="BD9" s="204"/>
      <c r="BE9" s="205"/>
      <c r="BF9" s="271"/>
      <c r="BG9" s="272"/>
      <c r="BH9" s="272"/>
      <c r="BI9" s="272"/>
      <c r="BJ9" s="272"/>
      <c r="BK9" s="272"/>
      <c r="BL9" s="272"/>
      <c r="BM9" s="272"/>
      <c r="BN9" s="272"/>
      <c r="BO9" s="272"/>
      <c r="BP9" s="273"/>
      <c r="BQ9" s="225">
        <v>5000</v>
      </c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7"/>
    </row>
    <row r="10" spans="2:81" ht="12.75">
      <c r="B10" s="218">
        <v>2</v>
      </c>
      <c r="C10" s="209"/>
      <c r="D10" s="209"/>
      <c r="E10" s="210"/>
      <c r="F10" s="228" t="s">
        <v>287</v>
      </c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30"/>
      <c r="AK10" s="208"/>
      <c r="AL10" s="209"/>
      <c r="AM10" s="209"/>
      <c r="AN10" s="209"/>
      <c r="AO10" s="209"/>
      <c r="AP10" s="209"/>
      <c r="AQ10" s="209"/>
      <c r="AR10" s="209"/>
      <c r="AS10" s="209"/>
      <c r="AT10" s="209"/>
      <c r="AU10" s="210"/>
      <c r="AV10" s="203"/>
      <c r="AW10" s="204"/>
      <c r="AX10" s="204"/>
      <c r="AY10" s="204"/>
      <c r="AZ10" s="204"/>
      <c r="BA10" s="204"/>
      <c r="BB10" s="204"/>
      <c r="BC10" s="204"/>
      <c r="BD10" s="204"/>
      <c r="BE10" s="205"/>
      <c r="BF10" s="271"/>
      <c r="BG10" s="272"/>
      <c r="BH10" s="272"/>
      <c r="BI10" s="272"/>
      <c r="BJ10" s="272"/>
      <c r="BK10" s="272"/>
      <c r="BL10" s="272"/>
      <c r="BM10" s="272"/>
      <c r="BN10" s="272"/>
      <c r="BO10" s="272"/>
      <c r="BP10" s="273"/>
      <c r="BQ10" s="225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7"/>
    </row>
    <row r="11" spans="2:83" s="23" customFormat="1" ht="15" customHeight="1" thickBot="1">
      <c r="B11" s="262" t="s">
        <v>218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4"/>
      <c r="AK11" s="265" t="s">
        <v>22</v>
      </c>
      <c r="AL11" s="266"/>
      <c r="AM11" s="266"/>
      <c r="AN11" s="266"/>
      <c r="AO11" s="266"/>
      <c r="AP11" s="266"/>
      <c r="AQ11" s="266"/>
      <c r="AR11" s="266"/>
      <c r="AS11" s="266"/>
      <c r="AT11" s="266"/>
      <c r="AU11" s="267"/>
      <c r="AV11" s="265" t="s">
        <v>22</v>
      </c>
      <c r="AW11" s="266"/>
      <c r="AX11" s="266"/>
      <c r="AY11" s="266"/>
      <c r="AZ11" s="266"/>
      <c r="BA11" s="266"/>
      <c r="BB11" s="266"/>
      <c r="BC11" s="266"/>
      <c r="BD11" s="266"/>
      <c r="BE11" s="267"/>
      <c r="BF11" s="265" t="s">
        <v>22</v>
      </c>
      <c r="BG11" s="266"/>
      <c r="BH11" s="266"/>
      <c r="BI11" s="266"/>
      <c r="BJ11" s="266"/>
      <c r="BK11" s="266"/>
      <c r="BL11" s="266"/>
      <c r="BM11" s="266"/>
      <c r="BN11" s="266"/>
      <c r="BO11" s="266"/>
      <c r="BP11" s="267"/>
      <c r="BQ11" s="268">
        <f>SUM(BQ8:CC10)</f>
        <v>19700</v>
      </c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70"/>
      <c r="CE11" s="34"/>
    </row>
    <row r="12" spans="2:85" s="23" customFormat="1" ht="12.7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E12" s="27"/>
      <c r="CG12" s="26"/>
    </row>
    <row r="13" spans="2:83" s="23" customFormat="1" ht="12.75">
      <c r="B13" s="280" t="s">
        <v>109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2" t="s">
        <v>263</v>
      </c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E13" s="27"/>
    </row>
    <row r="14" spans="2:83" s="23" customFormat="1" ht="13.5" thickBo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E14" s="27"/>
    </row>
    <row r="15" spans="2:83" s="23" customFormat="1" ht="26.25" customHeight="1">
      <c r="B15" s="281" t="s">
        <v>188</v>
      </c>
      <c r="C15" s="170"/>
      <c r="D15" s="170"/>
      <c r="E15" s="171"/>
      <c r="F15" s="169" t="s">
        <v>18</v>
      </c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1"/>
      <c r="AK15" s="169" t="s">
        <v>258</v>
      </c>
      <c r="AL15" s="170"/>
      <c r="AM15" s="170"/>
      <c r="AN15" s="170"/>
      <c r="AO15" s="170"/>
      <c r="AP15" s="170"/>
      <c r="AQ15" s="170"/>
      <c r="AR15" s="170"/>
      <c r="AS15" s="170"/>
      <c r="AT15" s="170"/>
      <c r="AU15" s="171"/>
      <c r="AV15" s="169" t="s">
        <v>259</v>
      </c>
      <c r="AW15" s="170"/>
      <c r="AX15" s="170"/>
      <c r="AY15" s="170"/>
      <c r="AZ15" s="170"/>
      <c r="BA15" s="170"/>
      <c r="BB15" s="170"/>
      <c r="BC15" s="170"/>
      <c r="BD15" s="170"/>
      <c r="BE15" s="171"/>
      <c r="BF15" s="169" t="s">
        <v>260</v>
      </c>
      <c r="BG15" s="170"/>
      <c r="BH15" s="170"/>
      <c r="BI15" s="170"/>
      <c r="BJ15" s="170"/>
      <c r="BK15" s="170"/>
      <c r="BL15" s="170"/>
      <c r="BM15" s="170"/>
      <c r="BN15" s="170"/>
      <c r="BO15" s="170"/>
      <c r="BP15" s="171"/>
      <c r="BQ15" s="169" t="s">
        <v>261</v>
      </c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254"/>
      <c r="CE15" s="27"/>
    </row>
    <row r="16" spans="2:83" s="23" customFormat="1" ht="12.75">
      <c r="B16" s="255"/>
      <c r="C16" s="245"/>
      <c r="D16" s="245"/>
      <c r="E16" s="246"/>
      <c r="F16" s="244">
        <v>1</v>
      </c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6"/>
      <c r="AK16" s="244">
        <v>2</v>
      </c>
      <c r="AL16" s="245"/>
      <c r="AM16" s="245"/>
      <c r="AN16" s="245"/>
      <c r="AO16" s="245"/>
      <c r="AP16" s="245"/>
      <c r="AQ16" s="245"/>
      <c r="AR16" s="245"/>
      <c r="AS16" s="245"/>
      <c r="AT16" s="245"/>
      <c r="AU16" s="246"/>
      <c r="AV16" s="244">
        <v>3</v>
      </c>
      <c r="AW16" s="245"/>
      <c r="AX16" s="245"/>
      <c r="AY16" s="245"/>
      <c r="AZ16" s="245"/>
      <c r="BA16" s="245"/>
      <c r="BB16" s="245"/>
      <c r="BC16" s="245"/>
      <c r="BD16" s="245"/>
      <c r="BE16" s="246"/>
      <c r="BF16" s="244">
        <v>4</v>
      </c>
      <c r="BG16" s="245"/>
      <c r="BH16" s="245"/>
      <c r="BI16" s="245"/>
      <c r="BJ16" s="245"/>
      <c r="BK16" s="245"/>
      <c r="BL16" s="245"/>
      <c r="BM16" s="245"/>
      <c r="BN16" s="245"/>
      <c r="BO16" s="245"/>
      <c r="BP16" s="246"/>
      <c r="BQ16" s="244">
        <v>5</v>
      </c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56"/>
      <c r="CE16" s="27"/>
    </row>
    <row r="17" spans="2:83" s="23" customFormat="1" ht="12.75">
      <c r="B17" s="255">
        <v>1</v>
      </c>
      <c r="C17" s="245"/>
      <c r="D17" s="245"/>
      <c r="E17" s="246"/>
      <c r="F17" s="250" t="s">
        <v>290</v>
      </c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2"/>
      <c r="AK17" s="244"/>
      <c r="AL17" s="245"/>
      <c r="AM17" s="245"/>
      <c r="AN17" s="245"/>
      <c r="AO17" s="245"/>
      <c r="AP17" s="245"/>
      <c r="AQ17" s="245"/>
      <c r="AR17" s="245"/>
      <c r="AS17" s="245"/>
      <c r="AT17" s="245"/>
      <c r="AU17" s="246"/>
      <c r="AV17" s="274"/>
      <c r="AW17" s="275"/>
      <c r="AX17" s="275"/>
      <c r="AY17" s="275"/>
      <c r="AZ17" s="275"/>
      <c r="BA17" s="275"/>
      <c r="BB17" s="275"/>
      <c r="BC17" s="275"/>
      <c r="BD17" s="275"/>
      <c r="BE17" s="276"/>
      <c r="BF17" s="277"/>
      <c r="BG17" s="278"/>
      <c r="BH17" s="278"/>
      <c r="BI17" s="278"/>
      <c r="BJ17" s="278"/>
      <c r="BK17" s="278"/>
      <c r="BL17" s="278"/>
      <c r="BM17" s="278"/>
      <c r="BN17" s="278"/>
      <c r="BO17" s="278"/>
      <c r="BP17" s="279"/>
      <c r="BQ17" s="247">
        <v>647500</v>
      </c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9"/>
      <c r="CE17" s="27"/>
    </row>
    <row r="18" spans="2:83" s="23" customFormat="1" ht="12.75">
      <c r="B18" s="255">
        <v>2</v>
      </c>
      <c r="C18" s="245"/>
      <c r="D18" s="245"/>
      <c r="E18" s="246"/>
      <c r="F18" s="250" t="s">
        <v>291</v>
      </c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2"/>
      <c r="AK18" s="244"/>
      <c r="AL18" s="245"/>
      <c r="AM18" s="245"/>
      <c r="AN18" s="245"/>
      <c r="AO18" s="245"/>
      <c r="AP18" s="245"/>
      <c r="AQ18" s="245"/>
      <c r="AR18" s="245"/>
      <c r="AS18" s="245"/>
      <c r="AT18" s="245"/>
      <c r="AU18" s="246"/>
      <c r="AV18" s="274"/>
      <c r="AW18" s="275"/>
      <c r="AX18" s="275"/>
      <c r="AY18" s="275"/>
      <c r="AZ18" s="275"/>
      <c r="BA18" s="275"/>
      <c r="BB18" s="275"/>
      <c r="BC18" s="275"/>
      <c r="BD18" s="275"/>
      <c r="BE18" s="276"/>
      <c r="BF18" s="277"/>
      <c r="BG18" s="278"/>
      <c r="BH18" s="278"/>
      <c r="BI18" s="278"/>
      <c r="BJ18" s="278"/>
      <c r="BK18" s="278"/>
      <c r="BL18" s="278"/>
      <c r="BM18" s="278"/>
      <c r="BN18" s="278"/>
      <c r="BO18" s="278"/>
      <c r="BP18" s="279"/>
      <c r="BQ18" s="247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9"/>
      <c r="CE18" s="27"/>
    </row>
    <row r="19" spans="2:83" s="23" customFormat="1" ht="12.75">
      <c r="B19" s="218">
        <v>3</v>
      </c>
      <c r="C19" s="209"/>
      <c r="D19" s="209"/>
      <c r="E19" s="210"/>
      <c r="F19" s="228" t="s">
        <v>292</v>
      </c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30"/>
      <c r="AK19" s="208"/>
      <c r="AL19" s="209"/>
      <c r="AM19" s="209"/>
      <c r="AN19" s="209"/>
      <c r="AO19" s="209"/>
      <c r="AP19" s="209"/>
      <c r="AQ19" s="209"/>
      <c r="AR19" s="209"/>
      <c r="AS19" s="209"/>
      <c r="AT19" s="209"/>
      <c r="AU19" s="210"/>
      <c r="AV19" s="203"/>
      <c r="AW19" s="204"/>
      <c r="AX19" s="204"/>
      <c r="AY19" s="204"/>
      <c r="AZ19" s="204"/>
      <c r="BA19" s="204"/>
      <c r="BB19" s="204"/>
      <c r="BC19" s="204"/>
      <c r="BD19" s="204"/>
      <c r="BE19" s="205"/>
      <c r="BF19" s="271"/>
      <c r="BG19" s="272"/>
      <c r="BH19" s="272"/>
      <c r="BI19" s="272"/>
      <c r="BJ19" s="272"/>
      <c r="BK19" s="272"/>
      <c r="BL19" s="272"/>
      <c r="BM19" s="272"/>
      <c r="BN19" s="272"/>
      <c r="BO19" s="272"/>
      <c r="BP19" s="273"/>
      <c r="BQ19" s="225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7"/>
      <c r="CE19" s="27"/>
    </row>
    <row r="20" spans="2:83" ht="15" customHeight="1" thickBot="1">
      <c r="B20" s="262" t="s">
        <v>218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4"/>
      <c r="AK20" s="265" t="s">
        <v>22</v>
      </c>
      <c r="AL20" s="266"/>
      <c r="AM20" s="266"/>
      <c r="AN20" s="266"/>
      <c r="AO20" s="266"/>
      <c r="AP20" s="266"/>
      <c r="AQ20" s="266"/>
      <c r="AR20" s="266"/>
      <c r="AS20" s="266"/>
      <c r="AT20" s="266"/>
      <c r="AU20" s="267"/>
      <c r="AV20" s="265" t="s">
        <v>22</v>
      </c>
      <c r="AW20" s="266"/>
      <c r="AX20" s="266"/>
      <c r="AY20" s="266"/>
      <c r="AZ20" s="266"/>
      <c r="BA20" s="266"/>
      <c r="BB20" s="266"/>
      <c r="BC20" s="266"/>
      <c r="BD20" s="266"/>
      <c r="BE20" s="267"/>
      <c r="BF20" s="265" t="s">
        <v>22</v>
      </c>
      <c r="BG20" s="266"/>
      <c r="BH20" s="266"/>
      <c r="BI20" s="266"/>
      <c r="BJ20" s="266"/>
      <c r="BK20" s="266"/>
      <c r="BL20" s="266"/>
      <c r="BM20" s="266"/>
      <c r="BN20" s="266"/>
      <c r="BO20" s="266"/>
      <c r="BP20" s="267"/>
      <c r="BQ20" s="268">
        <f>SUM(BQ17:CC19)</f>
        <v>647500</v>
      </c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70"/>
      <c r="CE20" s="34"/>
    </row>
  </sheetData>
  <sheetProtection/>
  <mergeCells count="75">
    <mergeCell ref="B20:AJ20"/>
    <mergeCell ref="B9:E9"/>
    <mergeCell ref="F9:AJ9"/>
    <mergeCell ref="AK9:AU9"/>
    <mergeCell ref="AV9:BE9"/>
    <mergeCell ref="B16:E16"/>
    <mergeCell ref="F16:AJ16"/>
    <mergeCell ref="AK16:AU16"/>
    <mergeCell ref="AV16:BE16"/>
    <mergeCell ref="B11:AJ11"/>
    <mergeCell ref="BQ9:CC9"/>
    <mergeCell ref="B2:CC2"/>
    <mergeCell ref="B6:E6"/>
    <mergeCell ref="F6:AJ6"/>
    <mergeCell ref="AK6:AU6"/>
    <mergeCell ref="AV6:BE6"/>
    <mergeCell ref="BF6:BP6"/>
    <mergeCell ref="BQ6:CC6"/>
    <mergeCell ref="AK4:CC4"/>
    <mergeCell ref="B4:AJ4"/>
    <mergeCell ref="AV7:BE7"/>
    <mergeCell ref="BF7:BP7"/>
    <mergeCell ref="AK11:AU11"/>
    <mergeCell ref="AV11:BE11"/>
    <mergeCell ref="BF9:BP9"/>
    <mergeCell ref="B10:E10"/>
    <mergeCell ref="F10:AJ10"/>
    <mergeCell ref="AK10:AU10"/>
    <mergeCell ref="AV10:BE10"/>
    <mergeCell ref="BF10:BP10"/>
    <mergeCell ref="BQ7:CC7"/>
    <mergeCell ref="B8:E8"/>
    <mergeCell ref="F8:AJ8"/>
    <mergeCell ref="AK8:AU8"/>
    <mergeCell ref="AV8:BE8"/>
    <mergeCell ref="BF8:BP8"/>
    <mergeCell ref="BQ8:CC8"/>
    <mergeCell ref="B7:E7"/>
    <mergeCell ref="F7:AJ7"/>
    <mergeCell ref="AK7:AU7"/>
    <mergeCell ref="BQ10:CC10"/>
    <mergeCell ref="BF11:BP11"/>
    <mergeCell ref="B15:E15"/>
    <mergeCell ref="F15:AJ15"/>
    <mergeCell ref="AK15:AU15"/>
    <mergeCell ref="AK13:CC13"/>
    <mergeCell ref="AV15:BE15"/>
    <mergeCell ref="BF15:BP15"/>
    <mergeCell ref="BQ15:CC15"/>
    <mergeCell ref="BQ11:CC11"/>
    <mergeCell ref="BF16:BP16"/>
    <mergeCell ref="BQ16:CC16"/>
    <mergeCell ref="B13:AJ13"/>
    <mergeCell ref="B17:E17"/>
    <mergeCell ref="F17:AJ17"/>
    <mergeCell ref="AK17:AU17"/>
    <mergeCell ref="AV17:BE17"/>
    <mergeCell ref="BF17:BP17"/>
    <mergeCell ref="BQ17:CC17"/>
    <mergeCell ref="B18:E18"/>
    <mergeCell ref="F18:AJ18"/>
    <mergeCell ref="AK18:AU18"/>
    <mergeCell ref="AV18:BE18"/>
    <mergeCell ref="BF18:BP18"/>
    <mergeCell ref="BQ18:CC18"/>
    <mergeCell ref="AK20:AU20"/>
    <mergeCell ref="AV20:BE20"/>
    <mergeCell ref="BF20:BP20"/>
    <mergeCell ref="BQ20:CC20"/>
    <mergeCell ref="B19:E19"/>
    <mergeCell ref="F19:AJ19"/>
    <mergeCell ref="AK19:AU19"/>
    <mergeCell ref="AV19:BE19"/>
    <mergeCell ref="BF19:BP19"/>
    <mergeCell ref="BQ19:CC19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J33"/>
  <sheetViews>
    <sheetView view="pageBreakPreview" zoomScaleSheetLayoutView="100" zoomScalePageLayoutView="0" workbookViewId="0" topLeftCell="A1">
      <selection activeCell="BO21" sqref="BO21:CC21"/>
    </sheetView>
  </sheetViews>
  <sheetFormatPr defaultColWidth="1.1484375" defaultRowHeight="15"/>
  <cols>
    <col min="1" max="1" width="3.7109375" style="8" customWidth="1"/>
    <col min="2" max="81" width="1.28515625" style="8" customWidth="1"/>
    <col min="82" max="82" width="3.7109375" style="8" customWidth="1"/>
    <col min="83" max="83" width="9.28125" style="27" bestFit="1" customWidth="1"/>
    <col min="84" max="87" width="1.1484375" style="8" customWidth="1"/>
    <col min="88" max="88" width="11.421875" style="8" customWidth="1"/>
    <col min="89" max="92" width="1.1484375" style="8" customWidth="1"/>
    <col min="93" max="93" width="19.140625" style="8" customWidth="1"/>
    <col min="94" max="16384" width="1.1484375" style="8" customWidth="1"/>
  </cols>
  <sheetData>
    <row r="2" spans="2:83" s="23" customFormat="1" ht="12.75">
      <c r="B2" s="283" t="s">
        <v>213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E2" s="27"/>
    </row>
    <row r="3" s="23" customFormat="1" ht="12.75">
      <c r="CE3" s="27"/>
    </row>
    <row r="4" spans="2:83" s="23" customFormat="1" ht="12.75">
      <c r="B4" s="280" t="s">
        <v>109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2" t="s">
        <v>264</v>
      </c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E4" s="27"/>
    </row>
    <row r="5" s="23" customFormat="1" ht="13.5" thickBot="1">
      <c r="CE5" s="27"/>
    </row>
    <row r="6" spans="2:81" ht="25.5" customHeight="1">
      <c r="B6" s="281" t="s">
        <v>188</v>
      </c>
      <c r="C6" s="170"/>
      <c r="D6" s="170"/>
      <c r="E6" s="171"/>
      <c r="F6" s="169" t="s">
        <v>114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1"/>
      <c r="AO6" s="169" t="s">
        <v>129</v>
      </c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1"/>
      <c r="BE6" s="169" t="s">
        <v>216</v>
      </c>
      <c r="BF6" s="170"/>
      <c r="BG6" s="170"/>
      <c r="BH6" s="170"/>
      <c r="BI6" s="170"/>
      <c r="BJ6" s="170"/>
      <c r="BK6" s="170"/>
      <c r="BL6" s="170"/>
      <c r="BM6" s="170"/>
      <c r="BN6" s="171"/>
      <c r="BO6" s="169" t="s">
        <v>217</v>
      </c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254"/>
    </row>
    <row r="7" spans="2:81" ht="12.75">
      <c r="B7" s="255"/>
      <c r="C7" s="245"/>
      <c r="D7" s="245"/>
      <c r="E7" s="246"/>
      <c r="F7" s="244">
        <v>1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6"/>
      <c r="AO7" s="244">
        <v>2</v>
      </c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6"/>
      <c r="BE7" s="244">
        <v>3</v>
      </c>
      <c r="BF7" s="245"/>
      <c r="BG7" s="245"/>
      <c r="BH7" s="245"/>
      <c r="BI7" s="245"/>
      <c r="BJ7" s="245"/>
      <c r="BK7" s="245"/>
      <c r="BL7" s="245"/>
      <c r="BM7" s="245"/>
      <c r="BN7" s="246"/>
      <c r="BO7" s="244">
        <v>4</v>
      </c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56"/>
    </row>
    <row r="8" spans="2:81" ht="12.75">
      <c r="B8" s="218">
        <v>1</v>
      </c>
      <c r="C8" s="209"/>
      <c r="D8" s="209"/>
      <c r="E8" s="210"/>
      <c r="F8" s="293" t="s">
        <v>316</v>
      </c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08">
        <v>1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10"/>
      <c r="BE8" s="244">
        <v>1</v>
      </c>
      <c r="BF8" s="245"/>
      <c r="BG8" s="245"/>
      <c r="BH8" s="245"/>
      <c r="BI8" s="245"/>
      <c r="BJ8" s="245"/>
      <c r="BK8" s="245"/>
      <c r="BL8" s="245"/>
      <c r="BM8" s="245"/>
      <c r="BN8" s="246"/>
      <c r="BO8" s="287">
        <v>13900</v>
      </c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9"/>
    </row>
    <row r="9" spans="2:81" ht="12.75">
      <c r="B9" s="255">
        <v>2</v>
      </c>
      <c r="C9" s="245"/>
      <c r="D9" s="245"/>
      <c r="E9" s="246"/>
      <c r="F9" s="294" t="s">
        <v>317</v>
      </c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6"/>
      <c r="AO9" s="244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6"/>
      <c r="BE9" s="131"/>
      <c r="BF9" s="245"/>
      <c r="BG9" s="245"/>
      <c r="BH9" s="245"/>
      <c r="BI9" s="245"/>
      <c r="BJ9" s="245"/>
      <c r="BK9" s="245"/>
      <c r="BL9" s="245"/>
      <c r="BM9" s="245"/>
      <c r="BN9" s="130"/>
      <c r="BO9" s="290">
        <v>12100</v>
      </c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2"/>
    </row>
    <row r="10" spans="2:81" ht="12.75">
      <c r="B10" s="255">
        <v>3</v>
      </c>
      <c r="C10" s="245"/>
      <c r="D10" s="245"/>
      <c r="E10" s="246"/>
      <c r="F10" s="294" t="s">
        <v>318</v>
      </c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6"/>
      <c r="AO10" s="244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6"/>
      <c r="BE10" s="244"/>
      <c r="BF10" s="245"/>
      <c r="BG10" s="245"/>
      <c r="BH10" s="245"/>
      <c r="BI10" s="245"/>
      <c r="BJ10" s="245"/>
      <c r="BK10" s="245"/>
      <c r="BL10" s="245"/>
      <c r="BM10" s="245"/>
      <c r="BN10" s="246"/>
      <c r="BO10" s="133"/>
      <c r="BP10" s="291">
        <v>5000</v>
      </c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134"/>
    </row>
    <row r="11" spans="2:81" ht="12.75">
      <c r="B11" s="255">
        <v>4</v>
      </c>
      <c r="C11" s="245"/>
      <c r="D11" s="245"/>
      <c r="E11" s="246"/>
      <c r="F11" s="294" t="s">
        <v>319</v>
      </c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6"/>
      <c r="AO11" s="132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6"/>
      <c r="BE11" s="244"/>
      <c r="BF11" s="245"/>
      <c r="BG11" s="245"/>
      <c r="BH11" s="245"/>
      <c r="BI11" s="245"/>
      <c r="BJ11" s="245"/>
      <c r="BK11" s="245"/>
      <c r="BL11" s="245"/>
      <c r="BM11" s="245"/>
      <c r="BN11" s="246"/>
      <c r="BO11" s="290">
        <v>10000</v>
      </c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2"/>
    </row>
    <row r="12" spans="2:81" ht="12.75">
      <c r="B12" s="218">
        <v>5</v>
      </c>
      <c r="C12" s="209"/>
      <c r="D12" s="209"/>
      <c r="E12" s="210"/>
      <c r="F12" s="293" t="s">
        <v>320</v>
      </c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30"/>
      <c r="AO12" s="208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10"/>
      <c r="BE12" s="244"/>
      <c r="BF12" s="245"/>
      <c r="BG12" s="245"/>
      <c r="BH12" s="245"/>
      <c r="BI12" s="245"/>
      <c r="BJ12" s="245"/>
      <c r="BK12" s="245"/>
      <c r="BL12" s="245"/>
      <c r="BM12" s="245"/>
      <c r="BN12" s="246"/>
      <c r="BO12" s="287">
        <v>5000</v>
      </c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9"/>
    </row>
    <row r="13" spans="2:83" s="23" customFormat="1" ht="15" customHeight="1" thickBot="1">
      <c r="B13" s="262" t="s">
        <v>218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4"/>
      <c r="AO13" s="265" t="s">
        <v>22</v>
      </c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7"/>
      <c r="BE13" s="211" t="s">
        <v>22</v>
      </c>
      <c r="BF13" s="212"/>
      <c r="BG13" s="212"/>
      <c r="BH13" s="212"/>
      <c r="BI13" s="212"/>
      <c r="BJ13" s="212"/>
      <c r="BK13" s="212"/>
      <c r="BL13" s="212"/>
      <c r="BM13" s="212"/>
      <c r="BN13" s="213"/>
      <c r="BO13" s="284">
        <f>SUM(BO8:CC12)</f>
        <v>46000</v>
      </c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6"/>
      <c r="CE13" s="34"/>
    </row>
    <row r="15" spans="2:83" s="23" customFormat="1" ht="12.75">
      <c r="B15" s="283" t="s">
        <v>214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E15" s="27"/>
    </row>
    <row r="16" s="23" customFormat="1" ht="12.75">
      <c r="CE16" s="27"/>
    </row>
    <row r="17" spans="2:83" s="23" customFormat="1" ht="12.75">
      <c r="B17" s="280" t="s">
        <v>109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2" t="s">
        <v>265</v>
      </c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E17" s="27"/>
    </row>
    <row r="18" s="23" customFormat="1" ht="13.5" thickBot="1">
      <c r="CE18" s="27"/>
    </row>
    <row r="19" spans="2:81" ht="25.5" customHeight="1">
      <c r="B19" s="281" t="s">
        <v>188</v>
      </c>
      <c r="C19" s="170"/>
      <c r="D19" s="170"/>
      <c r="E19" s="171"/>
      <c r="F19" s="169" t="s">
        <v>114</v>
      </c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300" t="s">
        <v>129</v>
      </c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2"/>
      <c r="BE19" s="170" t="s">
        <v>216</v>
      </c>
      <c r="BF19" s="170"/>
      <c r="BG19" s="170"/>
      <c r="BH19" s="170"/>
      <c r="BI19" s="170"/>
      <c r="BJ19" s="170"/>
      <c r="BK19" s="170"/>
      <c r="BL19" s="170"/>
      <c r="BM19" s="170"/>
      <c r="BN19" s="171"/>
      <c r="BO19" s="169" t="s">
        <v>217</v>
      </c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254"/>
    </row>
    <row r="20" spans="2:81" ht="12.75">
      <c r="B20" s="255"/>
      <c r="C20" s="245"/>
      <c r="D20" s="245"/>
      <c r="E20" s="246"/>
      <c r="F20" s="244">
        <v>1</v>
      </c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6"/>
      <c r="AO20" s="244">
        <v>2</v>
      </c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6"/>
      <c r="BE20" s="245">
        <v>3</v>
      </c>
      <c r="BF20" s="245"/>
      <c r="BG20" s="245"/>
      <c r="BH20" s="245"/>
      <c r="BI20" s="245"/>
      <c r="BJ20" s="245"/>
      <c r="BK20" s="245"/>
      <c r="BL20" s="245"/>
      <c r="BM20" s="245"/>
      <c r="BN20" s="246"/>
      <c r="BO20" s="244">
        <v>4</v>
      </c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56"/>
    </row>
    <row r="21" spans="2:81" ht="12.75">
      <c r="B21" s="218">
        <v>1</v>
      </c>
      <c r="C21" s="209"/>
      <c r="D21" s="209"/>
      <c r="E21" s="210"/>
      <c r="F21" s="297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9"/>
      <c r="AO21" s="244">
        <v>1</v>
      </c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6"/>
      <c r="BE21" s="245">
        <v>1</v>
      </c>
      <c r="BF21" s="245"/>
      <c r="BG21" s="245"/>
      <c r="BH21" s="245"/>
      <c r="BI21" s="245"/>
      <c r="BJ21" s="245"/>
      <c r="BK21" s="245"/>
      <c r="BL21" s="245"/>
      <c r="BM21" s="245"/>
      <c r="BN21" s="246"/>
      <c r="BO21" s="247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9"/>
    </row>
    <row r="22" spans="2:81" ht="12.75">
      <c r="B22" s="218">
        <v>2</v>
      </c>
      <c r="C22" s="209"/>
      <c r="D22" s="209"/>
      <c r="E22" s="210"/>
      <c r="F22" s="297" t="s">
        <v>321</v>
      </c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9"/>
      <c r="AO22" s="244">
        <v>1</v>
      </c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6"/>
      <c r="BE22" s="245">
        <v>1</v>
      </c>
      <c r="BF22" s="245"/>
      <c r="BG22" s="245"/>
      <c r="BH22" s="245"/>
      <c r="BI22" s="245"/>
      <c r="BJ22" s="245"/>
      <c r="BK22" s="245"/>
      <c r="BL22" s="245"/>
      <c r="BM22" s="245"/>
      <c r="BN22" s="246"/>
      <c r="BO22" s="247">
        <v>11900</v>
      </c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9"/>
    </row>
    <row r="23" spans="2:81" ht="12.75">
      <c r="B23" s="218">
        <v>3</v>
      </c>
      <c r="C23" s="209"/>
      <c r="D23" s="209"/>
      <c r="E23" s="210"/>
      <c r="F23" s="250" t="s">
        <v>322</v>
      </c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2"/>
      <c r="AO23" s="244">
        <v>1</v>
      </c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6"/>
      <c r="BE23" s="245">
        <v>12</v>
      </c>
      <c r="BF23" s="245"/>
      <c r="BG23" s="245"/>
      <c r="BH23" s="245"/>
      <c r="BI23" s="245"/>
      <c r="BJ23" s="245"/>
      <c r="BK23" s="245"/>
      <c r="BL23" s="245"/>
      <c r="BM23" s="245"/>
      <c r="BN23" s="246"/>
      <c r="BO23" s="225">
        <v>5200</v>
      </c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7"/>
    </row>
    <row r="24" spans="2:81" ht="26.25" customHeight="1">
      <c r="B24" s="218">
        <v>4</v>
      </c>
      <c r="C24" s="209"/>
      <c r="D24" s="209"/>
      <c r="E24" s="210"/>
      <c r="F24" s="303" t="s">
        <v>324</v>
      </c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5"/>
      <c r="AO24" s="244">
        <v>1</v>
      </c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6"/>
      <c r="BE24" s="245">
        <v>1</v>
      </c>
      <c r="BF24" s="245"/>
      <c r="BG24" s="245"/>
      <c r="BH24" s="245"/>
      <c r="BI24" s="245"/>
      <c r="BJ24" s="245"/>
      <c r="BK24" s="245"/>
      <c r="BL24" s="245"/>
      <c r="BM24" s="245"/>
      <c r="BN24" s="246"/>
      <c r="BO24" s="225">
        <v>4900</v>
      </c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7"/>
    </row>
    <row r="25" spans="2:81" ht="12.75">
      <c r="B25" s="218">
        <v>4</v>
      </c>
      <c r="C25" s="209"/>
      <c r="D25" s="209"/>
      <c r="E25" s="210"/>
      <c r="F25" s="250" t="s">
        <v>323</v>
      </c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2"/>
      <c r="AO25" s="244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6"/>
      <c r="BE25" s="245"/>
      <c r="BF25" s="245"/>
      <c r="BG25" s="245"/>
      <c r="BH25" s="245"/>
      <c r="BI25" s="245"/>
      <c r="BJ25" s="245"/>
      <c r="BK25" s="245"/>
      <c r="BL25" s="245"/>
      <c r="BM25" s="245"/>
      <c r="BN25" s="246"/>
      <c r="BO25" s="225">
        <v>15100</v>
      </c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7"/>
    </row>
    <row r="26" spans="2:88" s="23" customFormat="1" ht="15" customHeight="1" thickBot="1">
      <c r="B26" s="262" t="s">
        <v>218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4"/>
      <c r="AO26" s="211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3"/>
      <c r="BE26" s="212" t="s">
        <v>22</v>
      </c>
      <c r="BF26" s="212"/>
      <c r="BG26" s="212"/>
      <c r="BH26" s="212"/>
      <c r="BI26" s="212"/>
      <c r="BJ26" s="212"/>
      <c r="BK26" s="212"/>
      <c r="BL26" s="212"/>
      <c r="BM26" s="212"/>
      <c r="BN26" s="213"/>
      <c r="BO26" s="268">
        <f>SUM(BO21:CC25)</f>
        <v>37100</v>
      </c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70"/>
      <c r="CE26" s="34"/>
      <c r="CJ26" s="26"/>
    </row>
    <row r="27" spans="2:83" s="23" customFormat="1" ht="12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E27" s="27"/>
    </row>
    <row r="28" spans="2:83" s="23" customFormat="1" ht="12.75">
      <c r="B28" s="280" t="s">
        <v>109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2" t="s">
        <v>266</v>
      </c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E28" s="27"/>
    </row>
    <row r="29" s="23" customFormat="1" ht="13.5" thickBot="1">
      <c r="CE29" s="27"/>
    </row>
    <row r="30" spans="2:81" ht="26.25" customHeight="1">
      <c r="B30" s="281" t="s">
        <v>188</v>
      </c>
      <c r="C30" s="170"/>
      <c r="D30" s="170"/>
      <c r="E30" s="171"/>
      <c r="F30" s="169" t="s">
        <v>114</v>
      </c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300" t="s">
        <v>129</v>
      </c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2"/>
      <c r="BE30" s="170" t="s">
        <v>216</v>
      </c>
      <c r="BF30" s="170"/>
      <c r="BG30" s="170"/>
      <c r="BH30" s="170"/>
      <c r="BI30" s="170"/>
      <c r="BJ30" s="170"/>
      <c r="BK30" s="170"/>
      <c r="BL30" s="170"/>
      <c r="BM30" s="170"/>
      <c r="BN30" s="171"/>
      <c r="BO30" s="169" t="s">
        <v>217</v>
      </c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254"/>
    </row>
    <row r="31" spans="2:81" ht="12.75">
      <c r="B31" s="255"/>
      <c r="C31" s="245"/>
      <c r="D31" s="245"/>
      <c r="E31" s="246"/>
      <c r="F31" s="244">
        <v>1</v>
      </c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6"/>
      <c r="AO31" s="244">
        <v>2</v>
      </c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6"/>
      <c r="BE31" s="245">
        <v>3</v>
      </c>
      <c r="BF31" s="245"/>
      <c r="BG31" s="245"/>
      <c r="BH31" s="245"/>
      <c r="BI31" s="245"/>
      <c r="BJ31" s="245"/>
      <c r="BK31" s="245"/>
      <c r="BL31" s="245"/>
      <c r="BM31" s="245"/>
      <c r="BN31" s="246"/>
      <c r="BO31" s="244">
        <v>4</v>
      </c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56"/>
    </row>
    <row r="32" spans="2:81" ht="12.75">
      <c r="B32" s="218">
        <v>1</v>
      </c>
      <c r="C32" s="209"/>
      <c r="D32" s="209"/>
      <c r="E32" s="210"/>
      <c r="F32" s="297" t="s">
        <v>303</v>
      </c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9"/>
      <c r="AO32" s="244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6"/>
      <c r="BE32" s="245"/>
      <c r="BF32" s="245"/>
      <c r="BG32" s="245"/>
      <c r="BH32" s="245"/>
      <c r="BI32" s="245"/>
      <c r="BJ32" s="245"/>
      <c r="BK32" s="245"/>
      <c r="BL32" s="245"/>
      <c r="BM32" s="245"/>
      <c r="BN32" s="246"/>
      <c r="BO32" s="247">
        <v>27400</v>
      </c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9"/>
    </row>
    <row r="33" spans="2:83" ht="13.5" thickBot="1">
      <c r="B33" s="262" t="s">
        <v>218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4"/>
      <c r="AO33" s="211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3"/>
      <c r="BE33" s="212" t="s">
        <v>22</v>
      </c>
      <c r="BF33" s="212"/>
      <c r="BG33" s="212"/>
      <c r="BH33" s="212"/>
      <c r="BI33" s="212"/>
      <c r="BJ33" s="212"/>
      <c r="BK33" s="212"/>
      <c r="BL33" s="212"/>
      <c r="BM33" s="212"/>
      <c r="BN33" s="213"/>
      <c r="BO33" s="268">
        <f>SUM(BO32:CC32)</f>
        <v>27400</v>
      </c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70"/>
      <c r="CE33" s="34"/>
    </row>
  </sheetData>
  <sheetProtection/>
  <mergeCells count="105">
    <mergeCell ref="F11:AN11"/>
    <mergeCell ref="F10:AN10"/>
    <mergeCell ref="BO11:CC11"/>
    <mergeCell ref="B11:E11"/>
    <mergeCell ref="B10:E10"/>
    <mergeCell ref="AO9:BD9"/>
    <mergeCell ref="AO10:BD10"/>
    <mergeCell ref="BF9:BM9"/>
    <mergeCell ref="BE10:BN10"/>
    <mergeCell ref="BE11:BN11"/>
    <mergeCell ref="B33:AN33"/>
    <mergeCell ref="AO33:BD33"/>
    <mergeCell ref="AO32:BD32"/>
    <mergeCell ref="BE33:BN33"/>
    <mergeCell ref="BO33:CC33"/>
    <mergeCell ref="AO4:CC4"/>
    <mergeCell ref="B4:AN4"/>
    <mergeCell ref="AO17:CC17"/>
    <mergeCell ref="B17:AN17"/>
    <mergeCell ref="AO28:CC28"/>
    <mergeCell ref="F21:AN21"/>
    <mergeCell ref="B32:E32"/>
    <mergeCell ref="F32:AN32"/>
    <mergeCell ref="AO25:BD25"/>
    <mergeCell ref="F30:AN30"/>
    <mergeCell ref="AO30:BD30"/>
    <mergeCell ref="F31:AN31"/>
    <mergeCell ref="AO31:BD31"/>
    <mergeCell ref="B24:E24"/>
    <mergeCell ref="F24:AN24"/>
    <mergeCell ref="B12:E12"/>
    <mergeCell ref="F12:AN12"/>
    <mergeCell ref="F22:AN22"/>
    <mergeCell ref="AO23:BD23"/>
    <mergeCell ref="F23:AN23"/>
    <mergeCell ref="BE19:BN19"/>
    <mergeCell ref="B23:E23"/>
    <mergeCell ref="BE23:BN23"/>
    <mergeCell ref="F19:AN19"/>
    <mergeCell ref="AO19:BD19"/>
    <mergeCell ref="B7:E7"/>
    <mergeCell ref="F7:AN7"/>
    <mergeCell ref="B8:E8"/>
    <mergeCell ref="F8:AN8"/>
    <mergeCell ref="AO8:BD8"/>
    <mergeCell ref="AO21:BD21"/>
    <mergeCell ref="B9:E9"/>
    <mergeCell ref="F9:AN9"/>
    <mergeCell ref="AP11:BD11"/>
    <mergeCell ref="B19:E19"/>
    <mergeCell ref="BO8:CC8"/>
    <mergeCell ref="BE21:BN21"/>
    <mergeCell ref="AO26:BD26"/>
    <mergeCell ref="BE24:BN24"/>
    <mergeCell ref="BE8:BN8"/>
    <mergeCell ref="BO9:CC9"/>
    <mergeCell ref="BP10:CB10"/>
    <mergeCell ref="BE13:BN13"/>
    <mergeCell ref="AO20:BD20"/>
    <mergeCell ref="AO24:BD24"/>
    <mergeCell ref="B2:CC2"/>
    <mergeCell ref="B6:E6"/>
    <mergeCell ref="F6:AN6"/>
    <mergeCell ref="AO6:BD6"/>
    <mergeCell ref="BE6:BN6"/>
    <mergeCell ref="BO6:CC6"/>
    <mergeCell ref="BO7:CC7"/>
    <mergeCell ref="AO7:BD7"/>
    <mergeCell ref="BE7:BN7"/>
    <mergeCell ref="BO23:CC23"/>
    <mergeCell ref="B21:E21"/>
    <mergeCell ref="BO21:CC21"/>
    <mergeCell ref="AO12:BD12"/>
    <mergeCell ref="BE12:BN12"/>
    <mergeCell ref="BO12:CC12"/>
    <mergeCell ref="B13:AN13"/>
    <mergeCell ref="BO19:CC19"/>
    <mergeCell ref="AO13:BD13"/>
    <mergeCell ref="BE32:BN32"/>
    <mergeCell ref="B30:E30"/>
    <mergeCell ref="BE30:BN30"/>
    <mergeCell ref="BO30:CC30"/>
    <mergeCell ref="B31:E31"/>
    <mergeCell ref="BO13:CC13"/>
    <mergeCell ref="B15:CC15"/>
    <mergeCell ref="BO24:CC24"/>
    <mergeCell ref="B20:E20"/>
    <mergeCell ref="BE20:BN20"/>
    <mergeCell ref="BO20:CC20"/>
    <mergeCell ref="BE25:BN25"/>
    <mergeCell ref="BO25:CC25"/>
    <mergeCell ref="BE31:BN31"/>
    <mergeCell ref="BO31:CC31"/>
    <mergeCell ref="BO22:CC22"/>
    <mergeCell ref="AO22:BD22"/>
    <mergeCell ref="F20:AN20"/>
    <mergeCell ref="BO32:CC32"/>
    <mergeCell ref="B22:E22"/>
    <mergeCell ref="BE22:BN22"/>
    <mergeCell ref="B25:E25"/>
    <mergeCell ref="BE26:BN26"/>
    <mergeCell ref="BO26:CC26"/>
    <mergeCell ref="B26:AN26"/>
    <mergeCell ref="F25:AN25"/>
    <mergeCell ref="B28:AN28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E34"/>
  <sheetViews>
    <sheetView view="pageBreakPreview" zoomScaleSheetLayoutView="100" zoomScalePageLayoutView="0" workbookViewId="0" topLeftCell="A1">
      <selection activeCell="BO26" sqref="BO26"/>
    </sheetView>
  </sheetViews>
  <sheetFormatPr defaultColWidth="1.1484375" defaultRowHeight="15"/>
  <cols>
    <col min="1" max="1" width="3.7109375" style="8" customWidth="1"/>
    <col min="2" max="81" width="1.28515625" style="8" customWidth="1"/>
    <col min="82" max="82" width="3.7109375" style="8" customWidth="1"/>
    <col min="83" max="83" width="9.28125" style="27" bestFit="1" customWidth="1"/>
    <col min="84" max="16384" width="1.1484375" style="8" customWidth="1"/>
  </cols>
  <sheetData>
    <row r="2" spans="2:83" s="23" customFormat="1" ht="12.75">
      <c r="B2" s="253" t="s">
        <v>267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E2" s="27"/>
    </row>
    <row r="3" spans="2:83" s="23" customFormat="1" ht="12.75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E3" s="27"/>
    </row>
    <row r="4" spans="2:83" s="23" customFormat="1" ht="12.75">
      <c r="B4" s="280" t="s">
        <v>109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2" t="s">
        <v>269</v>
      </c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E4" s="27"/>
    </row>
    <row r="5" s="23" customFormat="1" ht="13.5" thickBot="1">
      <c r="CE5" s="27"/>
    </row>
    <row r="6" spans="2:83" s="23" customFormat="1" ht="25.5" customHeight="1">
      <c r="B6" s="281" t="s">
        <v>188</v>
      </c>
      <c r="C6" s="170"/>
      <c r="D6" s="170"/>
      <c r="E6" s="171"/>
      <c r="F6" s="169" t="s">
        <v>114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1"/>
      <c r="AO6" s="169" t="s">
        <v>129</v>
      </c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1"/>
      <c r="BE6" s="169" t="s">
        <v>216</v>
      </c>
      <c r="BF6" s="170"/>
      <c r="BG6" s="170"/>
      <c r="BH6" s="170"/>
      <c r="BI6" s="170"/>
      <c r="BJ6" s="170"/>
      <c r="BK6" s="170"/>
      <c r="BL6" s="170"/>
      <c r="BM6" s="170"/>
      <c r="BN6" s="171"/>
      <c r="BO6" s="169" t="s">
        <v>217</v>
      </c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254"/>
      <c r="CD6" s="8"/>
      <c r="CE6" s="27"/>
    </row>
    <row r="7" spans="2:83" s="23" customFormat="1" ht="12.75">
      <c r="B7" s="255"/>
      <c r="C7" s="245"/>
      <c r="D7" s="245"/>
      <c r="E7" s="246"/>
      <c r="F7" s="244">
        <v>1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6"/>
      <c r="AO7" s="244">
        <v>2</v>
      </c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6"/>
      <c r="BE7" s="244">
        <v>3</v>
      </c>
      <c r="BF7" s="245"/>
      <c r="BG7" s="245"/>
      <c r="BH7" s="245"/>
      <c r="BI7" s="245"/>
      <c r="BJ7" s="245"/>
      <c r="BK7" s="245"/>
      <c r="BL7" s="245"/>
      <c r="BM7" s="245"/>
      <c r="BN7" s="246"/>
      <c r="BO7" s="244">
        <v>4</v>
      </c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56"/>
      <c r="CD7" s="8"/>
      <c r="CE7" s="27"/>
    </row>
    <row r="8" spans="2:83" s="23" customFormat="1" ht="12.75">
      <c r="B8" s="218">
        <v>1</v>
      </c>
      <c r="C8" s="209"/>
      <c r="D8" s="209"/>
      <c r="E8" s="210"/>
      <c r="F8" s="293" t="s">
        <v>304</v>
      </c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30"/>
      <c r="AO8" s="208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10"/>
      <c r="BE8" s="244"/>
      <c r="BF8" s="245"/>
      <c r="BG8" s="245"/>
      <c r="BH8" s="245"/>
      <c r="BI8" s="245"/>
      <c r="BJ8" s="245"/>
      <c r="BK8" s="245"/>
      <c r="BL8" s="245"/>
      <c r="BM8" s="245"/>
      <c r="BN8" s="246"/>
      <c r="BO8" s="287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9"/>
      <c r="CD8" s="8"/>
      <c r="CE8" s="27"/>
    </row>
    <row r="9" spans="2:83" s="23" customFormat="1" ht="13.5" thickBot="1">
      <c r="B9" s="262" t="s">
        <v>218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4"/>
      <c r="AO9" s="265" t="s">
        <v>22</v>
      </c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7"/>
      <c r="BE9" s="211" t="s">
        <v>22</v>
      </c>
      <c r="BF9" s="212"/>
      <c r="BG9" s="212"/>
      <c r="BH9" s="212"/>
      <c r="BI9" s="212"/>
      <c r="BJ9" s="212"/>
      <c r="BK9" s="212"/>
      <c r="BL9" s="212"/>
      <c r="BM9" s="212"/>
      <c r="BN9" s="213"/>
      <c r="BO9" s="284">
        <f>SUM(BO8:CC8)</f>
        <v>0</v>
      </c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6"/>
      <c r="CD9" s="8"/>
      <c r="CE9" s="34"/>
    </row>
    <row r="10" s="23" customFormat="1" ht="12.75">
      <c r="CE10" s="27"/>
    </row>
    <row r="11" spans="2:83" s="23" customFormat="1" ht="12.75">
      <c r="B11" s="280" t="s">
        <v>109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2" t="s">
        <v>268</v>
      </c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E11" s="27"/>
    </row>
    <row r="12" spans="2:82" ht="13.5" thickBo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</row>
    <row r="13" spans="2:81" ht="27.75" customHeight="1">
      <c r="B13" s="281" t="s">
        <v>188</v>
      </c>
      <c r="C13" s="170"/>
      <c r="D13" s="170"/>
      <c r="E13" s="171"/>
      <c r="F13" s="169" t="s">
        <v>114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1"/>
      <c r="AO13" s="169" t="s">
        <v>129</v>
      </c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1"/>
      <c r="BE13" s="169" t="s">
        <v>216</v>
      </c>
      <c r="BF13" s="170"/>
      <c r="BG13" s="170"/>
      <c r="BH13" s="170"/>
      <c r="BI13" s="170"/>
      <c r="BJ13" s="170"/>
      <c r="BK13" s="170"/>
      <c r="BL13" s="170"/>
      <c r="BM13" s="170"/>
      <c r="BN13" s="171"/>
      <c r="BO13" s="169" t="s">
        <v>217</v>
      </c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254"/>
    </row>
    <row r="14" spans="2:81" ht="12.75">
      <c r="B14" s="255"/>
      <c r="C14" s="245"/>
      <c r="D14" s="245"/>
      <c r="E14" s="246"/>
      <c r="F14" s="244">
        <v>1</v>
      </c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6"/>
      <c r="AO14" s="244">
        <v>2</v>
      </c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6"/>
      <c r="BE14" s="244">
        <v>3</v>
      </c>
      <c r="BF14" s="245"/>
      <c r="BG14" s="245"/>
      <c r="BH14" s="245"/>
      <c r="BI14" s="245"/>
      <c r="BJ14" s="245"/>
      <c r="BK14" s="245"/>
      <c r="BL14" s="245"/>
      <c r="BM14" s="245"/>
      <c r="BN14" s="246"/>
      <c r="BO14" s="244">
        <v>4</v>
      </c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56"/>
    </row>
    <row r="15" spans="2:81" ht="12.75">
      <c r="B15" s="218">
        <v>1</v>
      </c>
      <c r="C15" s="209"/>
      <c r="D15" s="209"/>
      <c r="E15" s="210"/>
      <c r="F15" s="293" t="s">
        <v>177</v>
      </c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30"/>
      <c r="AO15" s="208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10"/>
      <c r="BE15" s="244"/>
      <c r="BF15" s="245"/>
      <c r="BG15" s="245"/>
      <c r="BH15" s="245"/>
      <c r="BI15" s="245"/>
      <c r="BJ15" s="245"/>
      <c r="BK15" s="245"/>
      <c r="BL15" s="245"/>
      <c r="BM15" s="245"/>
      <c r="BN15" s="246"/>
      <c r="BO15" s="287">
        <v>293000</v>
      </c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9"/>
    </row>
    <row r="16" spans="2:81" ht="12.75">
      <c r="B16" s="218">
        <v>1</v>
      </c>
      <c r="C16" s="209"/>
      <c r="D16" s="209"/>
      <c r="E16" s="210"/>
      <c r="F16" s="293" t="s">
        <v>177</v>
      </c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30"/>
      <c r="AO16" s="208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10"/>
      <c r="BE16" s="244"/>
      <c r="BF16" s="245"/>
      <c r="BG16" s="245"/>
      <c r="BH16" s="245"/>
      <c r="BI16" s="245"/>
      <c r="BJ16" s="245"/>
      <c r="BK16" s="245"/>
      <c r="BL16" s="245"/>
      <c r="BM16" s="245"/>
      <c r="BN16" s="246"/>
      <c r="BO16" s="287">
        <v>421208.51</v>
      </c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9"/>
    </row>
    <row r="17" spans="2:83" ht="13.5" thickBot="1">
      <c r="B17" s="262" t="s">
        <v>218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4"/>
      <c r="AO17" s="265" t="s">
        <v>22</v>
      </c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7"/>
      <c r="BE17" s="211" t="s">
        <v>22</v>
      </c>
      <c r="BF17" s="212"/>
      <c r="BG17" s="212"/>
      <c r="BH17" s="212"/>
      <c r="BI17" s="212"/>
      <c r="BJ17" s="212"/>
      <c r="BK17" s="212"/>
      <c r="BL17" s="212"/>
      <c r="BM17" s="212"/>
      <c r="BN17" s="213"/>
      <c r="BO17" s="284">
        <f>BO15+BO16</f>
        <v>714208.51</v>
      </c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6"/>
      <c r="CE17" s="34"/>
    </row>
    <row r="18" spans="2:82" ht="12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</row>
    <row r="19" spans="2:83" s="23" customFormat="1" ht="12.75">
      <c r="B19" s="280" t="s">
        <v>109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2" t="s">
        <v>270</v>
      </c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E19" s="27"/>
    </row>
    <row r="20" s="23" customFormat="1" ht="13.5" thickBot="1">
      <c r="CE20" s="27"/>
    </row>
    <row r="21" spans="2:81" ht="24.75" customHeight="1">
      <c r="B21" s="281" t="s">
        <v>188</v>
      </c>
      <c r="C21" s="170"/>
      <c r="D21" s="170"/>
      <c r="E21" s="171"/>
      <c r="F21" s="169" t="s">
        <v>114</v>
      </c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  <c r="AO21" s="169" t="s">
        <v>129</v>
      </c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1"/>
      <c r="BE21" s="169" t="s">
        <v>216</v>
      </c>
      <c r="BF21" s="170"/>
      <c r="BG21" s="170"/>
      <c r="BH21" s="170"/>
      <c r="BI21" s="170"/>
      <c r="BJ21" s="170"/>
      <c r="BK21" s="170"/>
      <c r="BL21" s="170"/>
      <c r="BM21" s="170"/>
      <c r="BN21" s="171"/>
      <c r="BO21" s="169" t="s">
        <v>217</v>
      </c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254"/>
    </row>
    <row r="22" spans="2:81" ht="12.75">
      <c r="B22" s="255"/>
      <c r="C22" s="245"/>
      <c r="D22" s="245"/>
      <c r="E22" s="246"/>
      <c r="F22" s="244">
        <v>1</v>
      </c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6"/>
      <c r="AO22" s="244">
        <v>2</v>
      </c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6"/>
      <c r="BE22" s="244">
        <v>3</v>
      </c>
      <c r="BF22" s="245"/>
      <c r="BG22" s="245"/>
      <c r="BH22" s="245"/>
      <c r="BI22" s="245"/>
      <c r="BJ22" s="245"/>
      <c r="BK22" s="245"/>
      <c r="BL22" s="245"/>
      <c r="BM22" s="245"/>
      <c r="BN22" s="246"/>
      <c r="BO22" s="244">
        <v>4</v>
      </c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56"/>
    </row>
    <row r="23" spans="2:81" ht="12.75">
      <c r="B23" s="218">
        <v>1</v>
      </c>
      <c r="C23" s="209"/>
      <c r="D23" s="209"/>
      <c r="E23" s="210"/>
      <c r="F23" s="293" t="s">
        <v>273</v>
      </c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30"/>
      <c r="AO23" s="208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10"/>
      <c r="BE23" s="244"/>
      <c r="BF23" s="245"/>
      <c r="BG23" s="245"/>
      <c r="BH23" s="245"/>
      <c r="BI23" s="245"/>
      <c r="BJ23" s="245"/>
      <c r="BK23" s="245"/>
      <c r="BL23" s="245"/>
      <c r="BM23" s="245"/>
      <c r="BN23" s="246"/>
      <c r="BO23" s="287">
        <v>36400</v>
      </c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9"/>
    </row>
    <row r="24" spans="2:81" ht="12.75">
      <c r="B24" s="218">
        <v>1</v>
      </c>
      <c r="C24" s="209"/>
      <c r="D24" s="209"/>
      <c r="E24" s="210"/>
      <c r="F24" s="293" t="s">
        <v>273</v>
      </c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30"/>
      <c r="AO24" s="208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10"/>
      <c r="BE24" s="244"/>
      <c r="BF24" s="245"/>
      <c r="BG24" s="245"/>
      <c r="BH24" s="245"/>
      <c r="BI24" s="245"/>
      <c r="BJ24" s="245"/>
      <c r="BK24" s="245"/>
      <c r="BL24" s="245"/>
      <c r="BM24" s="245"/>
      <c r="BN24" s="246"/>
      <c r="BO24" s="287">
        <v>39600</v>
      </c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9"/>
    </row>
    <row r="25" spans="2:83" ht="13.5" thickBot="1">
      <c r="B25" s="262" t="s">
        <v>218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4"/>
      <c r="AO25" s="265" t="s">
        <v>22</v>
      </c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7"/>
      <c r="BE25" s="211" t="s">
        <v>22</v>
      </c>
      <c r="BF25" s="212"/>
      <c r="BG25" s="212"/>
      <c r="BH25" s="212"/>
      <c r="BI25" s="212"/>
      <c r="BJ25" s="212"/>
      <c r="BK25" s="212"/>
      <c r="BL25" s="212"/>
      <c r="BM25" s="212"/>
      <c r="BN25" s="213"/>
      <c r="BO25" s="284">
        <f>BO23+BO24</f>
        <v>76000</v>
      </c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6"/>
      <c r="CE25" s="34"/>
    </row>
    <row r="26" spans="2:82" ht="12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</row>
    <row r="27" spans="2:82" ht="12.75">
      <c r="B27" s="280" t="s">
        <v>109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2" t="s">
        <v>266</v>
      </c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3"/>
    </row>
    <row r="28" spans="2:82" ht="13.5" thickBo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</row>
    <row r="29" spans="2:81" ht="24.75" customHeight="1">
      <c r="B29" s="281" t="s">
        <v>188</v>
      </c>
      <c r="C29" s="170"/>
      <c r="D29" s="170"/>
      <c r="E29" s="171"/>
      <c r="F29" s="169" t="s">
        <v>114</v>
      </c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300" t="s">
        <v>129</v>
      </c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2"/>
      <c r="BE29" s="170" t="s">
        <v>216</v>
      </c>
      <c r="BF29" s="170"/>
      <c r="BG29" s="170"/>
      <c r="BH29" s="170"/>
      <c r="BI29" s="170"/>
      <c r="BJ29" s="170"/>
      <c r="BK29" s="170"/>
      <c r="BL29" s="170"/>
      <c r="BM29" s="170"/>
      <c r="BN29" s="171"/>
      <c r="BO29" s="169" t="s">
        <v>217</v>
      </c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254"/>
    </row>
    <row r="30" spans="2:83" s="23" customFormat="1" ht="12.75">
      <c r="B30" s="255"/>
      <c r="C30" s="245"/>
      <c r="D30" s="245"/>
      <c r="E30" s="246"/>
      <c r="F30" s="244">
        <v>1</v>
      </c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6"/>
      <c r="AO30" s="244">
        <v>2</v>
      </c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6"/>
      <c r="BE30" s="245">
        <v>3</v>
      </c>
      <c r="BF30" s="245"/>
      <c r="BG30" s="245"/>
      <c r="BH30" s="245"/>
      <c r="BI30" s="245"/>
      <c r="BJ30" s="245"/>
      <c r="BK30" s="245"/>
      <c r="BL30" s="245"/>
      <c r="BM30" s="245"/>
      <c r="BN30" s="246"/>
      <c r="BO30" s="244">
        <v>4</v>
      </c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56"/>
      <c r="CD30" s="8"/>
      <c r="CE30" s="27"/>
    </row>
    <row r="31" spans="2:83" s="23" customFormat="1" ht="12.75">
      <c r="B31" s="218">
        <v>1</v>
      </c>
      <c r="C31" s="209"/>
      <c r="D31" s="209"/>
      <c r="E31" s="210"/>
      <c r="F31" s="297" t="s">
        <v>303</v>
      </c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9"/>
      <c r="AO31" s="244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6"/>
      <c r="BE31" s="245"/>
      <c r="BF31" s="245"/>
      <c r="BG31" s="245"/>
      <c r="BH31" s="245"/>
      <c r="BI31" s="245"/>
      <c r="BJ31" s="245"/>
      <c r="BK31" s="245"/>
      <c r="BL31" s="245"/>
      <c r="BM31" s="245"/>
      <c r="BN31" s="246"/>
      <c r="BO31" s="247">
        <v>23706</v>
      </c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9"/>
      <c r="CD31" s="8"/>
      <c r="CE31" s="27"/>
    </row>
    <row r="32" spans="2:83" ht="13.5" thickBot="1">
      <c r="B32" s="262" t="s">
        <v>218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4"/>
      <c r="AO32" s="211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3"/>
      <c r="BE32" s="212" t="s">
        <v>22</v>
      </c>
      <c r="BF32" s="212"/>
      <c r="BG32" s="212"/>
      <c r="BH32" s="212"/>
      <c r="BI32" s="212"/>
      <c r="BJ32" s="212"/>
      <c r="BK32" s="212"/>
      <c r="BL32" s="212"/>
      <c r="BM32" s="212"/>
      <c r="BN32" s="213"/>
      <c r="BO32" s="268">
        <f>SUM(BO31:CC31)</f>
        <v>23706</v>
      </c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70"/>
      <c r="CE32" s="34"/>
    </row>
    <row r="34" spans="2:81" ht="12.75">
      <c r="B34" s="9"/>
      <c r="C34" s="9"/>
      <c r="D34" s="9"/>
      <c r="E34" s="9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</row>
  </sheetData>
  <sheetProtection/>
  <mergeCells count="96">
    <mergeCell ref="F31:AN31"/>
    <mergeCell ref="BE29:BN29"/>
    <mergeCell ref="B32:AN32"/>
    <mergeCell ref="AO32:BD32"/>
    <mergeCell ref="BE32:BN32"/>
    <mergeCell ref="BO32:CC32"/>
    <mergeCell ref="AO31:BD31"/>
    <mergeCell ref="BE31:BN31"/>
    <mergeCell ref="B29:E29"/>
    <mergeCell ref="F29:AN29"/>
    <mergeCell ref="AO27:CC27"/>
    <mergeCell ref="B27:AN27"/>
    <mergeCell ref="F30:AN30"/>
    <mergeCell ref="AO30:BD30"/>
    <mergeCell ref="BE30:BN30"/>
    <mergeCell ref="BO23:CC23"/>
    <mergeCell ref="B25:AN25"/>
    <mergeCell ref="AO25:BD25"/>
    <mergeCell ref="BE25:BN25"/>
    <mergeCell ref="BO25:CC25"/>
    <mergeCell ref="AO29:BD29"/>
    <mergeCell ref="B22:E22"/>
    <mergeCell ref="F22:AN22"/>
    <mergeCell ref="AO22:BD22"/>
    <mergeCell ref="BE22:BN22"/>
    <mergeCell ref="BO22:CC22"/>
    <mergeCell ref="BO29:CC29"/>
    <mergeCell ref="B23:E23"/>
    <mergeCell ref="F23:AN23"/>
    <mergeCell ref="AO23:BD23"/>
    <mergeCell ref="AO19:CC19"/>
    <mergeCell ref="B21:E21"/>
    <mergeCell ref="F21:AN21"/>
    <mergeCell ref="AO21:BD21"/>
    <mergeCell ref="BE21:BN21"/>
    <mergeCell ref="BO21:CC21"/>
    <mergeCell ref="BE13:BN13"/>
    <mergeCell ref="BO13:CC13"/>
    <mergeCell ref="B17:AN17"/>
    <mergeCell ref="AO17:BD17"/>
    <mergeCell ref="BE17:BN17"/>
    <mergeCell ref="BO17:CC17"/>
    <mergeCell ref="BO14:CC14"/>
    <mergeCell ref="BO15:CC15"/>
    <mergeCell ref="B16:E16"/>
    <mergeCell ref="F16:AN16"/>
    <mergeCell ref="B9:AN9"/>
    <mergeCell ref="AO9:BD9"/>
    <mergeCell ref="BE9:BN9"/>
    <mergeCell ref="B15:E15"/>
    <mergeCell ref="F15:AN15"/>
    <mergeCell ref="AO15:BD15"/>
    <mergeCell ref="BE15:BN15"/>
    <mergeCell ref="B13:E13"/>
    <mergeCell ref="F13:AN13"/>
    <mergeCell ref="AO13:BD13"/>
    <mergeCell ref="AO4:CC4"/>
    <mergeCell ref="B4:AN4"/>
    <mergeCell ref="B11:AN11"/>
    <mergeCell ref="AO11:CC11"/>
    <mergeCell ref="F8:AN8"/>
    <mergeCell ref="AO8:BD8"/>
    <mergeCell ref="BE8:BN8"/>
    <mergeCell ref="F6:AN6"/>
    <mergeCell ref="AO6:BD6"/>
    <mergeCell ref="BE6:BN6"/>
    <mergeCell ref="F7:AN7"/>
    <mergeCell ref="AO7:BD7"/>
    <mergeCell ref="BE7:BN7"/>
    <mergeCell ref="B6:E6"/>
    <mergeCell ref="BO31:CC31"/>
    <mergeCell ref="B30:E30"/>
    <mergeCell ref="B14:E14"/>
    <mergeCell ref="F14:AN14"/>
    <mergeCell ref="AO14:BD14"/>
    <mergeCell ref="BE14:BN14"/>
    <mergeCell ref="B2:CC2"/>
    <mergeCell ref="B3:CC3"/>
    <mergeCell ref="BO30:CC30"/>
    <mergeCell ref="B31:E31"/>
    <mergeCell ref="BO7:CC7"/>
    <mergeCell ref="BO6:CC6"/>
    <mergeCell ref="B7:E7"/>
    <mergeCell ref="B8:E8"/>
    <mergeCell ref="BO8:CC8"/>
    <mergeCell ref="BO9:CC9"/>
    <mergeCell ref="AO16:BD16"/>
    <mergeCell ref="BE16:BN16"/>
    <mergeCell ref="BO16:CC16"/>
    <mergeCell ref="B24:E24"/>
    <mergeCell ref="F24:AN24"/>
    <mergeCell ref="AO24:BD24"/>
    <mergeCell ref="BE24:BN24"/>
    <mergeCell ref="BO24:CC24"/>
    <mergeCell ref="BE23:BN23"/>
    <mergeCell ref="B19:AN19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Пелих</dc:creator>
  <cp:keywords/>
  <dc:description/>
  <cp:lastModifiedBy>Ростислав</cp:lastModifiedBy>
  <cp:lastPrinted>2019-12-20T13:33:44Z</cp:lastPrinted>
  <dcterms:created xsi:type="dcterms:W3CDTF">2019-12-05T12:32:22Z</dcterms:created>
  <dcterms:modified xsi:type="dcterms:W3CDTF">2024-02-13T14:38:32Z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