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0" windowWidth="14775" windowHeight="10125" tabRatio="913" activeTab="9"/>
  </bookViews>
  <sheets>
    <sheet name="стр 1" sheetId="1" r:id="rId1"/>
    <sheet name="Раздел 1" sheetId="2" r:id="rId2"/>
    <sheet name="Раздел 2" sheetId="3" r:id="rId3"/>
    <sheet name="111 " sheetId="4" r:id="rId4"/>
    <sheet name="213" sheetId="5" r:id="rId5"/>
    <sheet name="221, 223" sheetId="6" r:id="rId6"/>
    <sheet name="225,226" sheetId="7" r:id="rId7"/>
    <sheet name="310,340" sheetId="8" r:id="rId8"/>
    <sheet name="проч " sheetId="9" r:id="rId9"/>
    <sheet name="примечания" sheetId="10" r:id="rId10"/>
  </sheets>
  <externalReferences>
    <externalReference r:id="rId13"/>
  </externalReferences>
  <definedNames>
    <definedName name="sub_110001" localSheetId="1">'Раздел 1'!$B$5</definedName>
    <definedName name="sub_110002" localSheetId="1">'Раздел 1'!$B$6</definedName>
    <definedName name="sub_11011" localSheetId="9">'примечания'!$A$35</definedName>
    <definedName name="sub_11100" localSheetId="1">'Раздел 1'!$A$1</definedName>
    <definedName name="sub_111000" localSheetId="1">'Раздел 1'!$B$7</definedName>
    <definedName name="sub_111100" localSheetId="1">'Раздел 1'!$B$9</definedName>
    <definedName name="sub_111110" localSheetId="1">'Раздел 1'!$B$10</definedName>
    <definedName name="sub_111111" localSheetId="1">'Раздел 1'!$A$4</definedName>
    <definedName name="sub_111200" localSheetId="1">'Раздел 1'!$B$11</definedName>
    <definedName name="sub_111210" localSheetId="1">'Раздел 1'!$B$15</definedName>
    <definedName name="sub_111300" localSheetId="1">'Раздел 1'!$B$17</definedName>
    <definedName name="sub_111310" localSheetId="1">'Раздел 1'!$B$18</definedName>
    <definedName name="sub_111400" localSheetId="1">'Раздел 1'!$B$19</definedName>
    <definedName name="sub_111500" localSheetId="1">'Раздел 1'!$B$21</definedName>
    <definedName name="sub_111510" localSheetId="1">'Раздел 1'!$B$23</definedName>
    <definedName name="sub_111520" localSheetId="1">'Раздел 1'!$B$32</definedName>
    <definedName name="sub_111900" localSheetId="1">'Раздел 1'!$B$35</definedName>
    <definedName name="sub_111980" localSheetId="1">'Раздел 1'!$B$37</definedName>
    <definedName name="sub_111981" localSheetId="1">'Раздел 1'!$B$39</definedName>
    <definedName name="sub_112000" localSheetId="1">'Раздел 1'!$B$40</definedName>
    <definedName name="sub_112100" localSheetId="1">'Раздел 1'!$B$42</definedName>
    <definedName name="sub_112110" localSheetId="1">'Раздел 1'!$B$44</definedName>
    <definedName name="sub_112120" localSheetId="1">'Раздел 1'!$B$50</definedName>
    <definedName name="sub_112130" localSheetId="1">'Раздел 1'!$B$55</definedName>
    <definedName name="sub_112140" localSheetId="1">'Раздел 1'!$B$60</definedName>
    <definedName name="sub_112141" localSheetId="1">'Раздел 1'!$B$62</definedName>
    <definedName name="sub_112142" localSheetId="1">'Раздел 1'!$B$65</definedName>
    <definedName name="sub_112200" localSheetId="1">'Раздел 1'!$B$67</definedName>
    <definedName name="sub_112210" localSheetId="1">'Раздел 1'!$B$69</definedName>
    <definedName name="sub_112211" localSheetId="1">'Раздел 1'!$B$71</definedName>
    <definedName name="sub_112230" localSheetId="1">'Раздел 1'!$B$76</definedName>
    <definedName name="sub_112240" localSheetId="1">'Раздел 1'!$B$81</definedName>
    <definedName name="sub_112300" localSheetId="1">'Раздел 1'!$B$86</definedName>
    <definedName name="sub_112310" localSheetId="1">'Раздел 1'!$B$88</definedName>
    <definedName name="sub_112320" localSheetId="1">'Раздел 1'!$B$89</definedName>
    <definedName name="sub_112330" localSheetId="1">'Раздел 1'!$B$90</definedName>
    <definedName name="sub_112400" localSheetId="1">'Раздел 1'!$B$95</definedName>
    <definedName name="sub_112410" localSheetId="1">'Раздел 1'!$B$97</definedName>
    <definedName name="sub_112500" localSheetId="1">'Раздел 1'!$B$102</definedName>
    <definedName name="sub_112520" localSheetId="1">'Раздел 1'!$B$107</definedName>
    <definedName name="sub_112600" localSheetId="1">'Раздел 1'!$B$108</definedName>
    <definedName name="sub_112610" localSheetId="1">'Раздел 1'!$B$110</definedName>
    <definedName name="sub_112620" localSheetId="1">'Раздел 1'!$B$115</definedName>
    <definedName name="sub_112630" localSheetId="1">'Раздел 1'!$B$120</definedName>
    <definedName name="sub_112640" localSheetId="1">'Раздел 1'!$B$125</definedName>
    <definedName name="sub_112650" localSheetId="1">'Раздел 1'!$B$149</definedName>
    <definedName name="sub_112651" localSheetId="1">'Раздел 1'!$B$151</definedName>
    <definedName name="sub_112652" localSheetId="1">'Раздел 1'!$B$156</definedName>
    <definedName name="sub_113000" localSheetId="1">'Раздел 1'!$B$161</definedName>
    <definedName name="sub_113010" localSheetId="1">'Раздел 1'!$B$163</definedName>
    <definedName name="sub_113020" localSheetId="1">'Раздел 1'!$B$164</definedName>
    <definedName name="sub_113030" localSheetId="1">'Раздел 1'!$B$165</definedName>
    <definedName name="sub_114000" localSheetId="1">'Раздел 1'!$B$166</definedName>
    <definedName name="sub_114010" localSheetId="1">'Раздел 1'!$B$168</definedName>
    <definedName name="sub_121212" localSheetId="9">'примечания'!$A$42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9">'примечания'!$A$45</definedName>
    <definedName name="sub_151515" localSheetId="9">'примечания'!$A$49</definedName>
    <definedName name="sub_161616" localSheetId="9">'примечания'!$A$51</definedName>
    <definedName name="sub_22" localSheetId="9">'примечания'!$A$3</definedName>
    <definedName name="sub_303" localSheetId="9">'примечания'!$A$5</definedName>
    <definedName name="sub_44" localSheetId="9">'примечания'!$A$13</definedName>
    <definedName name="sub_66" localSheetId="9">'примечания'!$A$19</definedName>
    <definedName name="sub_77" localSheetId="9">'примечания'!$A$23</definedName>
    <definedName name="sub_88" localSheetId="9">'примечания'!$A$26</definedName>
    <definedName name="_xlnm.Print_Area" localSheetId="3">'111 '!$A$1:$K$42</definedName>
    <definedName name="_xlnm.Print_Area" localSheetId="4">'213'!$A$1:$CD$47</definedName>
    <definedName name="_xlnm.Print_Area" localSheetId="5">'221, 223'!$A$1:$CB$41</definedName>
    <definedName name="_xlnm.Print_Area" localSheetId="6">'225,226'!$A$1:$CD$35</definedName>
    <definedName name="_xlnm.Print_Area" localSheetId="7">'310,340'!$A$1:$CD$50</definedName>
    <definedName name="_xlnm.Print_Area" localSheetId="8">'проч '!$A$1:$F$16</definedName>
    <definedName name="_xlnm.Print_Area" localSheetId="1">'Раздел 1'!$A$1:$H$179</definedName>
    <definedName name="_xlnm.Print_Area" localSheetId="2">'Раздел 2'!$A$1:$H$50</definedName>
  </definedNames>
  <calcPr fullCalcOnLoad="1"/>
</workbook>
</file>

<file path=xl/sharedStrings.xml><?xml version="1.0" encoding="utf-8"?>
<sst xmlns="http://schemas.openxmlformats.org/spreadsheetml/2006/main" count="778" uniqueCount="360">
  <si>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</si>
  <si>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</si>
  <si>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</si>
  <si>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</si>
  <si>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(подпись)             (расшифровка подписи)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</si>
  <si>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</si>
  <si>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</si>
  <si>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</si>
  <si>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</si>
  <si>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</si>
  <si>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</si>
  <si>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</si>
  <si>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</si>
  <si>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</si>
  <si>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</si>
  <si>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</si>
  <si>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</si>
  <si>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</si>
  <si>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</si>
  <si>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</si>
  <si>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</si>
  <si>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</si>
  <si>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</si>
  <si>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</si>
  <si>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</si>
  <si>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</si>
  <si>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</si>
  <si>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</si>
  <si>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</si>
  <si>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</si>
  <si>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</si>
  <si>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субсидии, в том числе:</t>
  </si>
  <si>
    <t>субсидии на осуществление капитальных вложений, в том числе:</t>
  </si>
  <si>
    <t>субсидии на осуществление капитальных вложений (с указанием наименования мероприятия),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</si>
  <si>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</si>
  <si>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</si>
  <si>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</si>
  <si>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</si>
  <si>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</si>
  <si>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</si>
  <si>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</si>
  <si>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</si>
  <si>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</si>
  <si>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</si>
  <si>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</si>
  <si>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</si>
  <si>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</si>
  <si>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</si>
  <si>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</si>
  <si>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</si>
  <si>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</si>
  <si>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</si>
  <si>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</si>
  <si>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</si>
  <si>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</si>
  <si>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</si>
  <si>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</si>
  <si>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</si>
  <si>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</si>
  <si>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</si>
  <si>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</si>
  <si>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</si>
  <si>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</si>
  <si>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</si>
  <si>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</si>
  <si>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</si>
  <si>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</si>
  <si>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</si>
  <si>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</si>
  <si>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>с указанием источника (краевой бюджет).</t>
  </si>
  <si>
    <t xml:space="preserve"> № п/п</t>
  </si>
  <si>
    <t>Коды строк</t>
  </si>
  <si>
    <t>Год начала закупки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</si>
  <si>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</si>
  <si>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</si>
  <si>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</si>
  <si>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</si>
  <si>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</si>
  <si>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</si>
  <si>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</si>
  <si>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</si>
  <si>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</si>
  <si>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</si>
  <si>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</si>
  <si>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</si>
  <si>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</si>
  <si>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</si>
  <si>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</si>
  <si>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</si>
  <si>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</si>
  <si>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</si>
  <si>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</si>
  <si>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</si>
  <si>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</si>
  <si>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</si>
  <si>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</si>
  <si>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</si>
  <si>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</si>
  <si>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</si>
  <si>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</si>
  <si>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</si>
  <si>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</si>
  <si>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</si>
  <si>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</si>
  <si>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</si>
  <si>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</si>
  <si>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</si>
  <si>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</si>
  <si>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Код видов расходов</t>
  </si>
  <si>
    <t>краевой бюджет</t>
  </si>
  <si>
    <t>№</t>
  </si>
  <si>
    <t>п/п</t>
  </si>
  <si>
    <t>2</t>
  </si>
  <si>
    <t>4</t>
  </si>
  <si>
    <t>5</t>
  </si>
  <si>
    <t>6</t>
  </si>
  <si>
    <t>Итого:</t>
  </si>
  <si>
    <t>муниципальный бюджет</t>
  </si>
  <si>
    <t>Наименование расходов</t>
  </si>
  <si>
    <t>Количество</t>
  </si>
  <si>
    <t>Сумма, руб.</t>
  </si>
  <si>
    <t>(гр. 3×гр. 4×гр.5)</t>
  </si>
  <si>
    <t>руб.</t>
  </si>
  <si>
    <t>Размер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</si>
  <si>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</si>
  <si>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</si>
  <si>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</si>
  <si>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</si>
  <si>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</si>
  <si>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</si>
  <si>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</si>
  <si>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</si>
  <si>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</si>
  <si>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r>
      <t xml:space="preserve">по ставке </t>
    </r>
    <r>
      <rPr>
        <b/>
        <sz val="10"/>
        <color indexed="17"/>
        <rFont val="Times New Roman"/>
        <family val="1"/>
      </rPr>
      <t>22,0 %</t>
    </r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</si>
  <si>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</si>
  <si>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</si>
  <si>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</si>
  <si>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</si>
  <si>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r>
      <t>нетрудоспособности и в связи с материнством по ставке</t>
    </r>
    <r>
      <rPr>
        <b/>
        <sz val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2,9 %</t>
    </r>
  </si>
  <si>
    <t>2.2.</t>
  </si>
  <si>
    <t>обязательное социальное страхование от несчастных случаев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</si>
  <si>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0,2 %</t>
    </r>
  </si>
  <si>
    <t>Страховые взносы в Федеральный фонд обязательного медицинского</t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</si>
  <si>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</rPr>
      <t>5,1 %</t>
    </r>
    <r>
      <rPr>
        <sz val="10"/>
        <rFont val="Times New Roman"/>
        <family val="1"/>
      </rPr>
      <t>)</t>
    </r>
  </si>
  <si>
    <t>Стоимость</t>
  </si>
  <si>
    <t>номеров</t>
  </si>
  <si>
    <t>платежей</t>
  </si>
  <si>
    <t>за единицу,</t>
  </si>
  <si>
    <t>в год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</si>
  <si>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</si>
  <si>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</si>
  <si>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</si>
  <si>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</si>
  <si>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</si>
  <si>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</si>
  <si>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</si>
  <si>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</si>
  <si>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Электрическая энергия (тыс.КВт)</t>
  </si>
  <si>
    <t>Вода, канализация (м3)</t>
  </si>
  <si>
    <t>Объект</t>
  </si>
  <si>
    <t>работ</t>
  </si>
  <si>
    <t>работ (услуг),</t>
  </si>
  <si>
    <t>(услуг)</t>
  </si>
  <si>
    <t>договоров</t>
  </si>
  <si>
    <t>услуги, руб.</t>
  </si>
  <si>
    <t>Средняя</t>
  </si>
  <si>
    <t>стоимость,</t>
  </si>
  <si>
    <t>(гр. 2×гр. 3)</t>
  </si>
  <si>
    <t>материальных запасов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</si>
  <si>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</si>
  <si>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</si>
  <si>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</si>
  <si>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</si>
  <si>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</si>
  <si>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</si>
  <si>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 графе 3 отражаются:</t>
    </r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</si>
  <si>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</si>
  <si>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</si>
  <si>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r>
      <rPr>
        <vertAlign val="superscript"/>
        <sz val="11"/>
        <color indexed="8"/>
        <rFont val="Times New Roman"/>
        <family val="1"/>
      </rPr>
      <t>4</t>
    </r>
    <r>
      <rPr>
        <sz val="12"/>
        <rFont val="Times New Roman"/>
        <family val="1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</si>
  <si>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</si>
  <si>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</si>
  <si>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r>
      <rPr>
        <vertAlign val="superscript"/>
        <sz val="11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По </t>
    </r>
    <r>
      <rPr>
        <sz val="12"/>
        <rFont val="Times New Roman"/>
        <family val="1"/>
      </rPr>
      <t>строкам 0001</t>
    </r>
    <r>
      <rPr>
        <sz val="12"/>
        <color indexed="8"/>
        <rFont val="Times New Roman"/>
        <family val="1"/>
      </rPr>
      <t xml:space="preserve"> и </t>
    </r>
    <r>
      <rPr>
        <sz val="12"/>
        <rFont val="Times New Roman"/>
        <family val="1"/>
      </rPr>
      <t>0002</t>
    </r>
    <r>
      <rPr>
        <sz val="12"/>
        <color indexed="8"/>
        <rFont val="Times New Roman"/>
        <family val="1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</si>
  <si>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indexed="8"/>
        <rFont val="Times New Roman"/>
        <family val="1"/>
      </rPr>
      <t>6</t>
    </r>
    <r>
      <rPr>
        <sz val="12"/>
        <rFont val="Times New Roman"/>
        <family val="1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</si>
  <si>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</si>
  <si>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</si>
  <si>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Times New Roman"/>
        <family val="1"/>
      </rPr>
      <t>7</t>
    </r>
    <r>
      <rPr>
        <sz val="12"/>
        <rFont val="Times New Roman"/>
        <family val="1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</si>
  <si>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t>«Сведения по выплатам на закупку товаров, работ, услуг» Плана.</t>
  </si>
  <si>
    <r>
      <rPr>
        <vertAlign val="superscript"/>
        <sz val="11"/>
        <color indexed="8"/>
        <rFont val="Times New Roman"/>
        <family val="1"/>
      </rPr>
      <t>8</t>
    </r>
    <r>
      <rPr>
        <sz val="12"/>
        <rFont val="Times New Roman"/>
        <family val="1"/>
      </rPr>
      <t xml:space="preserve"> Показатель отражается со знаком «минус».</t>
    </r>
  </si>
  <si>
    <r>
      <rPr>
        <vertAlign val="superscript"/>
        <sz val="11"/>
        <color indexed="8"/>
        <rFont val="Times New Roman"/>
        <family val="1"/>
      </rPr>
      <t xml:space="preserve">9 </t>
    </r>
    <r>
      <rPr>
        <sz val="11"/>
        <color indexed="8"/>
        <rFont val="Times New Roman"/>
        <family val="1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</si>
  <si>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</si>
  <si>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</si>
  <si>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В случае утверждения закона (решения) о бюджете на текущий финансовый год и плановый период.</t>
    </r>
  </si>
  <si>
    <r>
      <rPr>
        <vertAlign val="superscript"/>
        <sz val="11"/>
        <color indexed="8"/>
        <rFont val="Times New Roman"/>
        <family val="1"/>
      </rPr>
      <t>10</t>
    </r>
    <r>
      <rPr>
        <sz val="12"/>
        <rFont val="Times New Roman"/>
        <family val="1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</si>
  <si>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</si>
  <si>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</si>
  <si>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</si>
  <si>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</si>
  <si>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</si>
  <si>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</si>
  <si>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r>
      <rPr>
        <vertAlign val="superscript"/>
        <sz val="11"/>
        <color indexed="8"/>
        <rFont val="Times New Roman"/>
        <family val="1"/>
      </rPr>
      <t>11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</si>
  <si>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indexed="8"/>
        <rFont val="Times New Roman"/>
        <family val="1"/>
      </rPr>
      <t>12</t>
    </r>
    <r>
      <rPr>
        <sz val="12"/>
        <rFont val="Times New Roman"/>
        <family val="1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</si>
  <si>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t>в случаях, предусмотренных указанными федеральными законами.</t>
  </si>
  <si>
    <r>
      <rPr>
        <vertAlign val="superscript"/>
        <sz val="11"/>
        <color indexed="8"/>
        <rFont val="Times New Roman"/>
        <family val="1"/>
      </rPr>
      <t>13</t>
    </r>
    <r>
      <rPr>
        <sz val="12"/>
        <rFont val="Times New Roman"/>
        <family val="1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</si>
  <si>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indexed="8"/>
        <rFont val="Times New Roman"/>
        <family val="1"/>
      </rPr>
      <t>14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</si>
  <si>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</si>
  <si>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indexed="8"/>
        <rFont val="Times New Roman"/>
        <family val="1"/>
      </rPr>
      <t>16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</si>
  <si>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</si>
  <si>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</si>
  <si>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r>
      <t>Раздел 2. Сведения по выплатам на закупки товаров, работ, услуг</t>
    </r>
    <r>
      <rPr>
        <u val="single"/>
        <vertAlign val="superscript"/>
        <sz val="11"/>
        <color indexed="12"/>
        <rFont val="Calibri"/>
        <family val="2"/>
      </rPr>
      <t>10</t>
    </r>
  </si>
  <si>
    <r>
      <t>Выплаты на закупку товаров, работ, услуг, всего</t>
    </r>
    <r>
      <rPr>
        <u val="single"/>
        <vertAlign val="superscript"/>
        <sz val="11"/>
        <color indexed="12"/>
        <rFont val="Calibri"/>
        <family val="2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</si>
  <si>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</si>
  <si>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</si>
  <si>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 val="single"/>
        <vertAlign val="superscript"/>
        <sz val="11"/>
        <color indexed="12"/>
        <rFont val="Calibri"/>
        <family val="2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</si>
  <si>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</si>
  <si>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</si>
  <si>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в соответствии с Федеральным законом № 223-ФЗ</t>
    </r>
    <r>
      <rPr>
        <u val="single"/>
        <vertAlign val="superscript"/>
        <sz val="11"/>
        <color indexed="12"/>
        <rFont val="Calibri"/>
        <family val="2"/>
      </rPr>
      <t>14</t>
    </r>
  </si>
  <si>
    <r>
      <t>за счет субсидий, предоставляемых на осуществление капитальных вложений</t>
    </r>
    <r>
      <rPr>
        <u val="single"/>
        <vertAlign val="superscript"/>
        <sz val="11"/>
        <color indexed="12"/>
        <rFont val="Calibri"/>
        <family val="2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</si>
  <si>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 val="single"/>
        <vertAlign val="superscript"/>
        <sz val="11"/>
        <color indexed="12"/>
        <rFont val="Calibri"/>
        <family val="2"/>
      </rPr>
      <t>16</t>
    </r>
  </si>
  <si>
    <t xml:space="preserve"> Управление образования администрации  муниципального образования Новокубанский район</t>
  </si>
  <si>
    <t>спонсорские</t>
  </si>
  <si>
    <t>макулатура+ металлолом</t>
  </si>
  <si>
    <t>род плата</t>
  </si>
  <si>
    <t>платные услуги</t>
  </si>
  <si>
    <t xml:space="preserve">мун </t>
  </si>
  <si>
    <t>край</t>
  </si>
  <si>
    <t>Заработная плата АУП</t>
  </si>
  <si>
    <t>Заработная плата пед персонал</t>
  </si>
  <si>
    <t>Заработная плата УВП</t>
  </si>
  <si>
    <t>Заработная плата МОП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</si>
  <si>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</si>
  <si>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</si>
  <si>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>К.С.Костенко</t>
  </si>
  <si>
    <t>Расчет (обоснование) расходов на оплату услуг связи</t>
  </si>
  <si>
    <t>Услуги связи</t>
  </si>
  <si>
    <t>Интернет</t>
  </si>
  <si>
    <t>Продукты питания</t>
  </si>
  <si>
    <t>,</t>
  </si>
  <si>
    <t>Тепло (Гкал),газ</t>
  </si>
  <si>
    <t>с указанием источника финансирования (краевой бюджет));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</si>
  <si>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район(краевой бюджет)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</si>
  <si>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район(муниципальный)</t>
  </si>
  <si>
    <t>Субсидия на выполнение муниципального задания местный бюджет;</t>
  </si>
  <si>
    <t>Субсидия на выполнение муниципального задания краевой бюджет;</t>
  </si>
  <si>
    <r>
      <t>Код по бюджетной классификации Российской Федерации</t>
    </r>
    <r>
      <rPr>
        <u val="single"/>
        <vertAlign val="superscript"/>
        <sz val="11"/>
        <rFont val="Calibri"/>
        <family val="2"/>
      </rPr>
      <t>3</t>
    </r>
  </si>
  <si>
    <r>
      <t>Аналитический код</t>
    </r>
    <r>
      <rPr>
        <u val="single"/>
        <vertAlign val="superscript"/>
        <sz val="11"/>
        <rFont val="Calibri"/>
        <family val="2"/>
      </rPr>
      <t xml:space="preserve">4 </t>
    </r>
  </si>
  <si>
    <r>
      <t>Остаток средств на начало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</si>
  <si>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Остаток средств на конец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</si>
  <si>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прочие поступления, всего</t>
    </r>
    <r>
      <rPr>
        <u val="single"/>
        <vertAlign val="superscript"/>
        <sz val="11"/>
        <rFont val="Calibri"/>
        <family val="2"/>
      </rPr>
      <t>6</t>
    </r>
  </si>
  <si>
    <r>
      <t>расходы на закупку товаров, работ, услуг, всего</t>
    </r>
    <r>
      <rPr>
        <b/>
        <u val="single"/>
        <vertAlign val="superscript"/>
        <sz val="11"/>
        <rFont val="Calibri"/>
        <family val="2"/>
      </rPr>
      <t>7</t>
    </r>
  </si>
  <si>
    <r>
      <t>Выплаты, уменьшающие доход, всего</t>
    </r>
    <r>
      <rPr>
        <u val="single"/>
        <vertAlign val="superscript"/>
        <sz val="11"/>
        <rFont val="Calibri"/>
        <family val="2"/>
      </rPr>
      <t>8</t>
    </r>
  </si>
  <si>
    <r>
      <t>налог на прибыль</t>
    </r>
    <r>
      <rPr>
        <u val="single"/>
        <vertAlign val="superscript"/>
        <sz val="11"/>
        <rFont val="Calibri"/>
        <family val="2"/>
      </rPr>
      <t>8</t>
    </r>
  </si>
  <si>
    <r>
      <t>налог на добавленную стоимость</t>
    </r>
    <r>
      <rPr>
        <u val="single"/>
        <vertAlign val="superscript"/>
        <sz val="11"/>
        <rFont val="Calibri"/>
        <family val="2"/>
      </rPr>
      <t>8</t>
    </r>
  </si>
  <si>
    <r>
      <t>прочие налоги, уменьшающие доход</t>
    </r>
    <r>
      <rPr>
        <u val="single"/>
        <vertAlign val="superscript"/>
        <sz val="11"/>
        <rFont val="Calibri"/>
        <family val="2"/>
      </rPr>
      <t>8</t>
    </r>
  </si>
  <si>
    <r>
      <t>Прочие выплаты, всего</t>
    </r>
    <r>
      <rPr>
        <u val="single"/>
        <vertAlign val="superscript"/>
        <sz val="11"/>
        <rFont val="Calibri"/>
        <family val="2"/>
      </rPr>
      <t>9</t>
    </r>
  </si>
  <si>
    <t>с указанием источника финансирования (сп/сч);</t>
  </si>
  <si>
    <t>Н.А. Чаплыгина</t>
  </si>
  <si>
    <t>Заведующий  МДОБУ № 33</t>
  </si>
  <si>
    <t>МУНИЦИПАЛЬНОЕ ДОШКОЛЬНОЕ ОБРАЗОВАТЕЛЬНОЕ БЮДЖЕТНОЕ УЧРЕЖДЕНИЕ ДЕТСКИЙ САД № 33 "СОЛНЫШКО" ПОС.ЗОРЬКА МУНИЦИПАЛЬНОГО ОБРАЗОВАНИЯ НОВОКУБАНСКИЙ РАЙОН</t>
  </si>
  <si>
    <t>061.01.4002</t>
  </si>
  <si>
    <t>МП "Обеспечение безопасности населения" (противопожарные мероприятия);</t>
  </si>
  <si>
    <t>МП "Развитие образования" (Осуществление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местности)</t>
  </si>
  <si>
    <t>016.08.2001 пр 122 от 28.02.2020</t>
  </si>
  <si>
    <t>061.01.4001</t>
  </si>
  <si>
    <t>МП "Развитие образования" (Капитальный,текущий ремонт)</t>
  </si>
  <si>
    <t>010.90.2001</t>
  </si>
  <si>
    <t>пр 164 от 17.03.20</t>
  </si>
  <si>
    <t>МЦП "Развитие образования" (Приобритение движемого имущества);</t>
  </si>
  <si>
    <t>010.90.1001</t>
  </si>
  <si>
    <t>МП "Развитие образования" (Приобритение движемого имущества);</t>
  </si>
  <si>
    <t>МП "Рзвитие образоваия…" (подготовка проектно сметной документации...);</t>
  </si>
  <si>
    <t>011.02.2008 пр 225 от 18.05.20</t>
  </si>
  <si>
    <t>011.02.2008</t>
  </si>
  <si>
    <t>МП "Обеспечение безопасности населения" (антитеррорестические мероприятия);</t>
  </si>
  <si>
    <t>061.01.5001</t>
  </si>
  <si>
    <t>МП "Рзвитие образоваия…" (приобретение рециркулятора);</t>
  </si>
  <si>
    <t>01S.24.0000</t>
  </si>
  <si>
    <t>МП "Развитие образования" (Приобритение рециркуляторов);</t>
  </si>
  <si>
    <t>Вывоз ТБО</t>
  </si>
  <si>
    <t>Приобретение оборудования и мебели</t>
  </si>
  <si>
    <t>925 070101 1 01 00590 247 223</t>
  </si>
  <si>
    <t>016.08.2001</t>
  </si>
  <si>
    <t>МП "Развитие образования" (Коммунальные педработникам);</t>
  </si>
  <si>
    <t xml:space="preserve"> «___»_________________ 2021 г.                                                           </t>
  </si>
  <si>
    <t>Заработная плата служащих</t>
  </si>
  <si>
    <t>3</t>
  </si>
  <si>
    <t>на 2022 г. текущий финансовый год</t>
  </si>
  <si>
    <t>на 2023 г. первый год планового периода</t>
  </si>
  <si>
    <t>на 2024 г. второй год планового периода</t>
  </si>
  <si>
    <t>Краевой бюджет 92507010110160860111211 (т.с. 50.03.01)</t>
  </si>
  <si>
    <t>№ п/п</t>
  </si>
  <si>
    <t>Должность, группа должностей</t>
  </si>
  <si>
    <t>Установленная численность, единиц</t>
  </si>
  <si>
    <t>Ежемесячная надбавка к должностному окладу, %</t>
  </si>
  <si>
    <t>Районный коэффициент</t>
  </si>
  <si>
    <t>Фонд оплаты труда в год, руб. (гр. 3×гр. 4×(1+гр. 8/100)×гр. 9×12)</t>
  </si>
  <si>
    <t>Заработная плата МЕД</t>
  </si>
  <si>
    <t>Краевой бюджет 92507010110160860111266 (т.с. 50.03.01)</t>
  </si>
  <si>
    <t>Фонд оплаты труда в год, руб</t>
  </si>
  <si>
    <t>Больничный за счет работадателя</t>
  </si>
  <si>
    <t>Мун.бюджет 92507010110100590111211 (т.с. 50.06.00)</t>
  </si>
  <si>
    <t>Месячный ФОТ по штатному расписанию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</si>
  <si>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</si>
  <si>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</si>
  <si>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</si>
  <si>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</t>
  </si>
  <si>
    <t>Заработная плата служищих</t>
  </si>
  <si>
    <t>Расчет (обоснование) расходов на уплату налогов, сборов и иных платежей</t>
  </si>
  <si>
    <t>Мун.бюджет 925 0701 0110100590851 291 (т.с. 50.06.00)</t>
  </si>
  <si>
    <t>Налоговая баз, руб.</t>
  </si>
  <si>
    <t>Ставка налога, %</t>
  </si>
  <si>
    <t>Сумма исчисленного налога, подлежащего уплате, руб. (гр. 3×гр. 4/100)</t>
  </si>
  <si>
    <t>Мун.бюджет 925 0701 0110100590853 291 (т.с. 50.06.00)</t>
  </si>
  <si>
    <t xml:space="preserve">Экология </t>
  </si>
  <si>
    <t>Земельный налог</t>
  </si>
  <si>
    <t>к</t>
  </si>
  <si>
    <t>мун</t>
  </si>
  <si>
    <t>с/с</t>
  </si>
  <si>
    <t>д</t>
  </si>
  <si>
    <t>р</t>
  </si>
  <si>
    <t>о</t>
  </si>
  <si>
    <t xml:space="preserve"> финансово-хозяйственной деятельности на 2023 год</t>
  </si>
  <si>
    <r>
      <t>(на 2023 год и плановый период 2024 и 2025 годов</t>
    </r>
    <r>
      <rPr>
        <b/>
        <sz val="14"/>
        <color indexed="8"/>
        <rFont val="Times New Roman"/>
        <family val="1"/>
      </rPr>
      <t>)</t>
    </r>
  </si>
  <si>
    <t>Бухгалтер 1-ой категории</t>
  </si>
  <si>
    <t>П.И. Писарева</t>
  </si>
  <si>
    <t>Расчеты (обоснования) выплат персоналу</t>
  </si>
  <si>
    <t>Мун.бюджет 92507020110200590111266 (т.с. 50.06.00)</t>
  </si>
  <si>
    <t>Расчеты (обоснования) страховых взносов на обязательное страхование в Пенсионный</t>
  </si>
  <si>
    <t>Расчет (обоснование) расходов на закупку товаров, работ, услуг</t>
  </si>
  <si>
    <t>Краевой бюджет 925 070101 1 01 60860 244 221</t>
  </si>
  <si>
    <t>Мун.бюджет 925 070101 1 01 00590 244 223</t>
  </si>
  <si>
    <t>Электричество кредиторская задолженность</t>
  </si>
  <si>
    <t>Расчет (обоснование) расходов на оплату коммунальных услуг</t>
  </si>
  <si>
    <t>Расчет (обоснование) расходов на оплату работ, услуг по содержанию имущества</t>
  </si>
  <si>
    <t>Расчет (обоснование) расходов на оплату прочих работ, услуг</t>
  </si>
  <si>
    <t>Мун.бюджет 925 0701 01 1 01 00590 244 225</t>
  </si>
  <si>
    <t>Дератизация</t>
  </si>
  <si>
    <t>Испытание электрооборудования</t>
  </si>
  <si>
    <t xml:space="preserve">Мун.бюдджет 925 0701 01 1 01 00590 244 226 </t>
  </si>
  <si>
    <t>Мед осмотр</t>
  </si>
  <si>
    <t>Контур</t>
  </si>
  <si>
    <t>Отчет по экологии</t>
  </si>
  <si>
    <t>Спец оценка</t>
  </si>
  <si>
    <t>Обучение</t>
  </si>
  <si>
    <t>Расчет (обоснование) расходов на приобретение основных средств,</t>
  </si>
  <si>
    <t>Краевой бюджет 925 0701 01 1 01 60860 244 310</t>
  </si>
  <si>
    <t>Приобритение</t>
  </si>
  <si>
    <t>Мун.бюджет 925 07010110100590 244 310</t>
  </si>
  <si>
    <t>Мун.бюджет 925 0701 01 1 01 00590 244 342</t>
  </si>
  <si>
    <t>с/с 925 0701 01 1 01 00590 244 342</t>
  </si>
  <si>
    <t>с/с 925 0701 01 1 01 00590 244 346</t>
  </si>
  <si>
    <t>Моющие средства</t>
  </si>
  <si>
    <t>мз</t>
  </si>
  <si>
    <t>питание</t>
  </si>
  <si>
    <t>зп</t>
  </si>
  <si>
    <t>Кравеой бюджет 925 0701 01 1 01 60860 244 226</t>
  </si>
  <si>
    <t>Медосмотр</t>
  </si>
  <si>
    <t>Субсидия на выполнение муниципального задания местного бюджета;</t>
  </si>
  <si>
    <t>на 2023_ г. (текущий финансовый год)</t>
  </si>
  <si>
    <t>на 2024_ г. (первый год планового периода)</t>
  </si>
  <si>
    <t>на 2025 г. (второй год планового периода)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</si>
</sst>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u val="single"/>
      <vertAlign val="superscript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u val="single"/>
      <vertAlign val="superscript"/>
      <sz val="11"/>
      <name val="Calibri"/>
      <family val="2"/>
    </font>
    <font>
      <b/>
      <u val="single"/>
      <vertAlign val="superscript"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74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/>
    </xf>
    <xf numFmtId="0" fontId="75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58" fillId="0" borderId="11" xfId="42" applyBorder="1" applyAlignment="1">
      <alignment horizontal="left" vertical="center" wrapText="1"/>
    </xf>
    <xf numFmtId="0" fontId="76" fillId="0" borderId="0" xfId="0" applyFont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0" fontId="58" fillId="0" borderId="0" xfId="42" applyAlignment="1">
      <alignment horizontal="left"/>
    </xf>
    <xf numFmtId="0" fontId="58" fillId="34" borderId="11" xfId="42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1" xfId="42" applyFont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11" xfId="42" applyFont="1" applyFill="1" applyBorder="1" applyAlignment="1">
      <alignment horizontal="left" vertical="center" wrapText="1"/>
    </xf>
    <xf numFmtId="0" fontId="48" fillId="0" borderId="11" xfId="42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4" fontId="10" fillId="0" borderId="0" xfId="0" applyNumberFormat="1" applyFont="1" applyFill="1" applyAlignment="1">
      <alignment horizontal="left"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1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171" fontId="10" fillId="0" borderId="0" xfId="68" applyFont="1" applyFill="1" applyBorder="1" applyAlignment="1">
      <alignment horizontal="right"/>
    </xf>
    <xf numFmtId="0" fontId="51" fillId="0" borderId="0" xfId="0" applyFont="1" applyAlignment="1">
      <alignment wrapText="1"/>
    </xf>
    <xf numFmtId="4" fontId="45" fillId="0" borderId="0" xfId="0" applyNumberFormat="1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1" fillId="0" borderId="13" xfId="59" applyNumberFormat="1" applyFont="1" applyBorder="1" applyAlignment="1">
      <alignment horizontal="right" vertical="top"/>
      <protection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10" fillId="12" borderId="11" xfId="0" applyNumberFormat="1" applyFont="1" applyFill="1" applyBorder="1" applyAlignment="1">
      <alignment horizontal="right" vertical="center" wrapText="1"/>
    </xf>
    <xf numFmtId="4" fontId="10" fillId="12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1" fontId="0" fillId="0" borderId="11" xfId="68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/>
    </xf>
    <xf numFmtId="0" fontId="0" fillId="35" borderId="0" xfId="0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6" fillId="0" borderId="0" xfId="0" applyFont="1" applyAlignment="1">
      <alignment horizontal="left" wrapText="1"/>
    </xf>
    <xf numFmtId="0" fontId="75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47" fillId="0" borderId="11" xfId="42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8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4" fontId="10" fillId="12" borderId="21" xfId="0" applyNumberFormat="1" applyFont="1" applyFill="1" applyBorder="1" applyAlignment="1">
      <alignment horizontal="right" vertical="center"/>
    </xf>
    <xf numFmtId="4" fontId="10" fillId="12" borderId="14" xfId="0" applyNumberFormat="1" applyFont="1" applyFill="1" applyBorder="1" applyAlignment="1">
      <alignment horizontal="right" vertical="center"/>
    </xf>
    <xf numFmtId="4" fontId="10" fillId="12" borderId="15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9" fontId="5" fillId="0" borderId="24" xfId="64" applyFont="1" applyFill="1" applyBorder="1" applyAlignment="1">
      <alignment horizontal="right"/>
    </xf>
    <xf numFmtId="9" fontId="5" fillId="0" borderId="10" xfId="64" applyFont="1" applyFill="1" applyBorder="1" applyAlignment="1">
      <alignment horizontal="right"/>
    </xf>
    <xf numFmtId="9" fontId="5" fillId="0" borderId="25" xfId="64" applyFont="1" applyFill="1" applyBorder="1" applyAlignment="1">
      <alignment horizontal="right"/>
    </xf>
    <xf numFmtId="4" fontId="10" fillId="12" borderId="24" xfId="0" applyNumberFormat="1" applyFont="1" applyFill="1" applyBorder="1" applyAlignment="1">
      <alignment horizontal="right"/>
    </xf>
    <xf numFmtId="4" fontId="10" fillId="12" borderId="10" xfId="0" applyNumberFormat="1" applyFont="1" applyFill="1" applyBorder="1" applyAlignment="1">
      <alignment horizontal="right"/>
    </xf>
    <xf numFmtId="4" fontId="10" fillId="12" borderId="25" xfId="0" applyNumberFormat="1" applyFont="1" applyFill="1" applyBorder="1" applyAlignment="1">
      <alignment horizontal="right"/>
    </xf>
    <xf numFmtId="0" fontId="76" fillId="0" borderId="0" xfId="0" applyFont="1" applyAlignment="1">
      <alignment horizontal="center" wrapText="1"/>
    </xf>
    <xf numFmtId="0" fontId="10" fillId="0" borderId="21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9" fontId="5" fillId="0" borderId="21" xfId="64" applyFont="1" applyFill="1" applyBorder="1" applyAlignment="1">
      <alignment horizontal="right"/>
    </xf>
    <xf numFmtId="9" fontId="5" fillId="0" borderId="14" xfId="64" applyFont="1" applyFill="1" applyBorder="1" applyAlignment="1">
      <alignment horizontal="right"/>
    </xf>
    <xf numFmtId="9" fontId="5" fillId="0" borderId="15" xfId="64" applyFont="1" applyFill="1" applyBorder="1" applyAlignment="1">
      <alignment horizontal="right"/>
    </xf>
    <xf numFmtId="171" fontId="5" fillId="0" borderId="24" xfId="68" applyFont="1" applyFill="1" applyBorder="1" applyAlignment="1">
      <alignment horizontal="right"/>
    </xf>
    <xf numFmtId="171" fontId="5" fillId="0" borderId="10" xfId="68" applyFont="1" applyFill="1" applyBorder="1" applyAlignment="1">
      <alignment horizontal="right"/>
    </xf>
    <xf numFmtId="171" fontId="5" fillId="0" borderId="25" xfId="68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4" fontId="75" fillId="0" borderId="11" xfId="0" applyNumberFormat="1" applyFont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5" fillId="0" borderId="24" xfId="0" applyNumberFormat="1" applyFont="1" applyFill="1" applyBorder="1" applyAlignment="1">
      <alignment horizontal="left"/>
    </xf>
    <xf numFmtId="171" fontId="10" fillId="12" borderId="24" xfId="68" applyFont="1" applyFill="1" applyBorder="1" applyAlignment="1">
      <alignment horizontal="right"/>
    </xf>
    <xf numFmtId="171" fontId="10" fillId="12" borderId="10" xfId="68" applyFont="1" applyFill="1" applyBorder="1" applyAlignment="1">
      <alignment horizontal="right"/>
    </xf>
    <xf numFmtId="171" fontId="10" fillId="12" borderId="25" xfId="68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1" fontId="5" fillId="0" borderId="21" xfId="68" applyFont="1" applyFill="1" applyBorder="1" applyAlignment="1">
      <alignment horizontal="right"/>
    </xf>
    <xf numFmtId="171" fontId="5" fillId="0" borderId="14" xfId="68" applyFont="1" applyFill="1" applyBorder="1" applyAlignment="1">
      <alignment horizontal="right"/>
    </xf>
    <xf numFmtId="171" fontId="5" fillId="0" borderId="15" xfId="68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4" xfId="56"/>
    <cellStyle name="Обычный 3" xfId="57"/>
    <cellStyle name="Обычный 4" xfId="58"/>
    <cellStyle name="Обычный_1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161925" y="16983075"/>
          <a:ext cx="5962650" cy="24955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2" name="Прямоугольник 3"/>
        <xdr:cNvSpPr>
          <a:spLocks/>
        </xdr:cNvSpPr>
      </xdr:nvSpPr>
      <xdr:spPr>
        <a:xfrm>
          <a:off x="161925" y="16983075"/>
          <a:ext cx="5962650" cy="24955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9\obmen\&#1054;&#1073;&#1097;&#1072;&#1103;\&#1055;&#1051;&#1040;&#1053;&#1054;&#1042;&#1067;&#1049;%20&#1054;&#1058;&#1044;&#1045;&#1051;\&#1055;&#1060;&#1061;&#1044;\&#1055;&#1060;&#1061;&#1044;%20&#1085;&#1072;%202022%20&#1075;&#1086;&#1076;\&#1076;&#1089;%2032\&#1076;&#1089;%2032%20&#1055;&#1060;&#1061;&#1044;%20&#1085;&#1072;%20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 1"/>
      <sheetName val="Раздел 1"/>
      <sheetName val="Раздел 2"/>
      <sheetName val="111 "/>
      <sheetName val="112"/>
      <sheetName val="213"/>
      <sheetName val="221"/>
      <sheetName val="223"/>
      <sheetName val="225"/>
      <sheetName val="226"/>
      <sheetName val="310"/>
      <sheetName val="342"/>
      <sheetName val="343"/>
      <sheetName val="346"/>
      <sheetName val="проч"/>
      <sheetName val="программы"/>
      <sheetName val="примечания"/>
    </sheetNames>
    <sheetDataSet>
      <sheetData sheetId="9">
        <row r="5">
          <cell r="A5" t="str">
            <v>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6">
      <selection activeCell="A20" sqref="A20:O20"/>
    </sheetView>
  </sheetViews>
  <sheetFormatPr defaultColWidth="9.140625" defaultRowHeight="15"/>
  <sheetData>
    <row r="1" spans="9:15" ht="15" customHeight="1" hidden="1">
      <c r="I1" s="2"/>
      <c r="J1" s="140" t="s">
        <v>0</v>
      </c>
      <c r="K1" s="140"/>
      <c r="L1" s="140"/>
      <c r="M1" s="140"/>
      <c r="N1" s="140"/>
      <c r="O1" s="140"/>
    </row>
    <row r="2" spans="9:15" ht="15" customHeight="1" hidden="1">
      <c r="I2" s="2"/>
      <c r="J2" s="140" t="s">
        <v>1</v>
      </c>
      <c r="K2" s="140"/>
      <c r="L2" s="140"/>
      <c r="M2" s="140"/>
      <c r="N2" s="140"/>
      <c r="O2" s="140"/>
    </row>
    <row r="3" spans="9:15" ht="15" customHeight="1" hidden="1">
      <c r="I3" s="2"/>
      <c r="J3" s="140"/>
      <c r="K3" s="140"/>
      <c r="L3" s="140"/>
      <c r="M3" s="140"/>
      <c r="N3" s="140"/>
      <c r="O3" s="140"/>
    </row>
    <row r="4" spans="9:15" ht="15" customHeight="1" hidden="1">
      <c r="I4" s="2"/>
      <c r="J4" s="140"/>
      <c r="K4" s="140"/>
      <c r="L4" s="140"/>
      <c r="M4" s="140"/>
      <c r="N4" s="140"/>
      <c r="O4" s="140"/>
    </row>
    <row r="5" spans="9:15" ht="15" customHeight="1" hidden="1">
      <c r="I5" s="2"/>
      <c r="J5" s="140"/>
      <c r="K5" s="140"/>
      <c r="L5" s="140"/>
      <c r="M5" s="140"/>
      <c r="N5" s="140"/>
      <c r="O5" s="140"/>
    </row>
    <row r="6" spans="9:15" ht="15" customHeight="1" hidden="1">
      <c r="I6" s="2"/>
      <c r="J6" s="140"/>
      <c r="K6" s="140"/>
      <c r="L6" s="140"/>
      <c r="M6" s="140"/>
      <c r="N6" s="140"/>
      <c r="O6" s="140"/>
    </row>
    <row r="8" spans="10:15" ht="18.75">
      <c r="J8" s="151" t="s">
        <v>2</v>
      </c>
      <c r="K8" s="151"/>
      <c r="L8" s="151"/>
      <c r="M8" s="151"/>
      <c r="N8" s="151"/>
      <c r="O8" s="151"/>
    </row>
    <row r="9" ht="9" customHeight="1"/>
    <row r="10" spans="10:15" ht="81.75" customHeight="1">
      <c r="J10" s="152" t="s">
        <v>256</v>
      </c>
      <c r="K10" s="152"/>
      <c r="L10" s="152"/>
      <c r="M10" s="152"/>
      <c r="N10" s="152"/>
      <c r="O10" s="152"/>
    </row>
    <row r="11" spans="10:15" ht="15">
      <c r="J11" s="153" t="s">
        <v>3</v>
      </c>
      <c r="K11" s="153"/>
      <c r="L11" s="153"/>
      <c r="M11" s="153"/>
      <c r="N11" s="153"/>
      <c r="O11" s="153"/>
    </row>
    <row r="12" spans="10:15" ht="15">
      <c r="J12" s="3"/>
      <c r="K12" s="3"/>
      <c r="L12" s="3"/>
      <c r="M12" s="3" t="s">
        <v>255</v>
      </c>
      <c r="N12" s="3"/>
      <c r="O12" s="3"/>
    </row>
    <row r="13" spans="10:15" ht="15">
      <c r="J13" s="144" t="s">
        <v>4</v>
      </c>
      <c r="K13" s="144"/>
      <c r="L13" s="144"/>
      <c r="M13" s="144"/>
      <c r="N13" s="144"/>
      <c r="O13" s="144"/>
    </row>
    <row r="15" spans="10:15" ht="18.75">
      <c r="J15" s="145">
        <f>N26</f>
        <v>44925</v>
      </c>
      <c r="K15" s="145"/>
      <c r="L15" s="145"/>
      <c r="M15" s="145"/>
      <c r="N15" s="145"/>
      <c r="O15" s="145"/>
    </row>
    <row r="17" spans="1:15" ht="18.75">
      <c r="A17" s="150" t="s">
        <v>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18.75">
      <c r="A18" s="150" t="s">
        <v>320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18.75">
      <c r="A19" s="150" t="s">
        <v>321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s="5" customFormat="1" ht="18.75" customHeight="1">
      <c r="A20" s="145">
        <f>J15</f>
        <v>44925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ht="8.25" customHeight="1"/>
    <row r="22" spans="1:15" ht="18.75">
      <c r="A22" s="140" t="s">
        <v>6</v>
      </c>
      <c r="B22" s="140"/>
      <c r="C22" s="140"/>
      <c r="D22" s="140"/>
      <c r="E22" s="140"/>
      <c r="F22" s="140"/>
      <c r="G22" s="146" t="s">
        <v>218</v>
      </c>
      <c r="H22" s="146"/>
      <c r="I22" s="146"/>
      <c r="J22" s="146"/>
      <c r="K22" s="146"/>
      <c r="L22" s="146"/>
      <c r="M22" s="146"/>
      <c r="N22" s="146"/>
      <c r="O22" s="146"/>
    </row>
    <row r="23" spans="1:15" ht="18.75">
      <c r="A23" s="140" t="s">
        <v>7</v>
      </c>
      <c r="B23" s="140"/>
      <c r="C23" s="140"/>
      <c r="D23" s="140"/>
      <c r="E23" s="140"/>
      <c r="F23" s="140"/>
      <c r="G23" s="147"/>
      <c r="H23" s="147"/>
      <c r="I23" s="147"/>
      <c r="J23" s="147"/>
      <c r="K23" s="147"/>
      <c r="L23" s="147"/>
      <c r="M23" s="147"/>
      <c r="N23" s="147"/>
      <c r="O23" s="147"/>
    </row>
    <row r="24" ht="11.25" customHeight="1"/>
    <row r="25" spans="13:15" ht="18.75">
      <c r="M25" s="6"/>
      <c r="N25" s="141" t="s">
        <v>8</v>
      </c>
      <c r="O25" s="141"/>
    </row>
    <row r="26" spans="1:15" ht="18.75">
      <c r="A26" s="140" t="s">
        <v>15</v>
      </c>
      <c r="B26" s="140"/>
      <c r="C26" s="140"/>
      <c r="D26" s="140"/>
      <c r="E26" s="140"/>
      <c r="F26" s="140"/>
      <c r="L26" s="138" t="s">
        <v>9</v>
      </c>
      <c r="M26" s="139"/>
      <c r="N26" s="142">
        <v>44925</v>
      </c>
      <c r="O26" s="142"/>
    </row>
    <row r="27" spans="1:15" ht="38.25" customHeight="1">
      <c r="A27" s="148" t="s">
        <v>257</v>
      </c>
      <c r="B27" s="148"/>
      <c r="C27" s="148"/>
      <c r="D27" s="148"/>
      <c r="E27" s="148"/>
      <c r="F27" s="148"/>
      <c r="G27" s="148"/>
      <c r="H27" s="148"/>
      <c r="I27" s="148"/>
      <c r="J27" s="148"/>
      <c r="L27" s="138" t="s">
        <v>10</v>
      </c>
      <c r="M27" s="139"/>
      <c r="N27" s="141"/>
      <c r="O27" s="141"/>
    </row>
    <row r="28" spans="1:15" ht="18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L28" s="138" t="s">
        <v>11</v>
      </c>
      <c r="M28" s="139"/>
      <c r="N28" s="141">
        <v>925</v>
      </c>
      <c r="O28" s="141"/>
    </row>
    <row r="29" spans="12:15" ht="37.5" customHeight="1">
      <c r="L29" s="138" t="s">
        <v>10</v>
      </c>
      <c r="M29" s="139"/>
      <c r="N29" s="141"/>
      <c r="O29" s="141"/>
    </row>
    <row r="30" spans="1:15" ht="18.75">
      <c r="A30" s="140" t="s">
        <v>16</v>
      </c>
      <c r="B30" s="140"/>
      <c r="C30" s="140"/>
      <c r="D30" s="140"/>
      <c r="E30" s="140"/>
      <c r="F30" s="140"/>
      <c r="L30" s="138" t="s">
        <v>12</v>
      </c>
      <c r="M30" s="139"/>
      <c r="N30" s="143">
        <v>2343017363</v>
      </c>
      <c r="O30" s="143"/>
    </row>
    <row r="31" spans="12:15" ht="18.75">
      <c r="L31" s="138" t="s">
        <v>13</v>
      </c>
      <c r="M31" s="139"/>
      <c r="N31" s="141">
        <v>234301001</v>
      </c>
      <c r="O31" s="141"/>
    </row>
    <row r="32" spans="12:15" ht="18.75" customHeight="1">
      <c r="L32" s="138" t="s">
        <v>14</v>
      </c>
      <c r="M32" s="139"/>
      <c r="N32" s="141">
        <v>383</v>
      </c>
      <c r="O32" s="141"/>
    </row>
  </sheetData>
  <sheetProtection/>
  <mergeCells count="32">
    <mergeCell ref="A27:J28"/>
    <mergeCell ref="A30:F30"/>
    <mergeCell ref="J1:O1"/>
    <mergeCell ref="J2:O6"/>
    <mergeCell ref="A17:O17"/>
    <mergeCell ref="A18:O18"/>
    <mergeCell ref="A19:O19"/>
    <mergeCell ref="J8:O8"/>
    <mergeCell ref="J10:O10"/>
    <mergeCell ref="J11:O11"/>
    <mergeCell ref="J13:O13"/>
    <mergeCell ref="J15:O15"/>
    <mergeCell ref="A20:O20"/>
    <mergeCell ref="A22:F22"/>
    <mergeCell ref="A23:F23"/>
    <mergeCell ref="G22:O23"/>
    <mergeCell ref="A26:F26"/>
    <mergeCell ref="L32:M32"/>
    <mergeCell ref="N25:O25"/>
    <mergeCell ref="N26:O26"/>
    <mergeCell ref="N27:O27"/>
    <mergeCell ref="N28:O28"/>
    <mergeCell ref="N29:O29"/>
    <mergeCell ref="N30:O30"/>
    <mergeCell ref="N31:O31"/>
    <mergeCell ref="N32:O32"/>
    <mergeCell ref="L26:M26"/>
    <mergeCell ref="L27:M27"/>
    <mergeCell ref="L28:M28"/>
    <mergeCell ref="L29:M29"/>
    <mergeCell ref="L30:M30"/>
    <mergeCell ref="L31:M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3"/>
  <sheetViews>
    <sheetView tabSelected="1" zoomScalePageLayoutView="0" workbookViewId="0" topLeftCell="A14">
      <selection activeCell="A15" sqref="A15"/>
    </sheetView>
  </sheetViews>
  <sheetFormatPr defaultColWidth="9.140625" defaultRowHeight="15"/>
  <cols>
    <col min="1" max="16384" width="9.140625" style="24" customWidth="1"/>
  </cols>
  <sheetData>
    <row r="1" ht="17.25">
      <c r="A1" t="s">
        <v>191</v>
      </c>
    </row>
    <row r="3" ht="18">
      <c r="A3" s="24" t="s">
        <v>174</v>
      </c>
    </row>
    <row r="5" ht="18">
      <c r="A5" s="24" t="s">
        <v>175</v>
      </c>
    </row>
    <row r="6" ht="15">
      <c r="A6" s="24" t="s">
        <v>170</v>
      </c>
    </row>
    <row r="7" ht="15">
      <c r="A7" s="24" t="s">
        <v>171</v>
      </c>
    </row>
    <row r="8" ht="15">
      <c r="A8" s="24" t="s">
        <v>172</v>
      </c>
    </row>
    <row r="9" ht="15">
      <c r="A9" s="24" t="s">
        <v>176</v>
      </c>
    </row>
    <row r="10" ht="15">
      <c r="A10" s="24" t="s">
        <v>177</v>
      </c>
    </row>
    <row r="11" ht="15">
      <c r="A11" s="24" t="s">
        <v>173</v>
      </c>
    </row>
    <row r="13" ht="18">
      <c r="A13" s="24" t="s">
        <v>178</v>
      </c>
    </row>
    <row r="14" ht="15">
      <c r="A14" s="24" t="s">
        <v>179</v>
      </c>
    </row>
    <row r="16" ht="18">
      <c r="A16" s="24" t="s">
        <v>181</v>
      </c>
    </row>
    <row r="17" ht="15">
      <c r="A17" s="24" t="s">
        <v>180</v>
      </c>
    </row>
    <row r="19" ht="18">
      <c r="A19" s="24" t="s">
        <v>182</v>
      </c>
    </row>
    <row r="20" ht="15">
      <c r="A20" s="24" t="s">
        <v>183</v>
      </c>
    </row>
    <row r="21" ht="15">
      <c r="A21" s="24" t="s">
        <v>184</v>
      </c>
    </row>
    <row r="23" ht="18">
      <c r="A23" s="24" t="s">
        <v>185</v>
      </c>
    </row>
    <row r="24" ht="15">
      <c r="A24" s="24" t="s">
        <v>186</v>
      </c>
    </row>
    <row r="26" ht="18">
      <c r="A26" s="24" t="s">
        <v>187</v>
      </c>
    </row>
    <row r="28" ht="18">
      <c r="A28" s="24" t="s">
        <v>188</v>
      </c>
    </row>
    <row r="29" ht="15">
      <c r="A29" s="24" t="s">
        <v>189</v>
      </c>
    </row>
    <row r="30" ht="15">
      <c r="A30" s="24" t="s">
        <v>190</v>
      </c>
    </row>
    <row r="32" ht="18">
      <c r="A32" s="24" t="s">
        <v>192</v>
      </c>
    </row>
    <row r="33" ht="15">
      <c r="A33" s="24" t="s">
        <v>193</v>
      </c>
    </row>
    <row r="35" ht="18">
      <c r="A35" s="24" t="s">
        <v>199</v>
      </c>
    </row>
    <row r="36" ht="15">
      <c r="A36" s="24" t="s">
        <v>194</v>
      </c>
    </row>
    <row r="37" ht="15">
      <c r="A37" s="24" t="s">
        <v>195</v>
      </c>
    </row>
    <row r="38" ht="15">
      <c r="A38" s="24" t="s">
        <v>196</v>
      </c>
    </row>
    <row r="39" ht="15">
      <c r="A39" s="24" t="s">
        <v>197</v>
      </c>
    </row>
    <row r="40" ht="15">
      <c r="A40" s="24" t="s">
        <v>198</v>
      </c>
    </row>
    <row r="42" ht="18">
      <c r="A42" s="24" t="s">
        <v>200</v>
      </c>
    </row>
    <row r="43" ht="15">
      <c r="A43" s="24" t="s">
        <v>201</v>
      </c>
    </row>
    <row r="45" ht="18">
      <c r="A45" s="24" t="s">
        <v>202</v>
      </c>
    </row>
    <row r="47" ht="18.75">
      <c r="A47" s="24" t="s">
        <v>203</v>
      </c>
    </row>
    <row r="49" ht="17.25">
      <c r="A49" t="s">
        <v>204</v>
      </c>
    </row>
    <row r="51" ht="18">
      <c r="A51" s="24" t="s">
        <v>205</v>
      </c>
    </row>
    <row r="52" ht="15">
      <c r="A52" s="24" t="s">
        <v>206</v>
      </c>
    </row>
    <row r="53" ht="15">
      <c r="A53" s="24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view="pageBreakPreview" zoomScale="80" zoomScaleSheetLayoutView="80" zoomScalePageLayoutView="0" workbookViewId="0" topLeftCell="A161">
      <selection activeCell="E108" sqref="E108"/>
    </sheetView>
  </sheetViews>
  <sheetFormatPr defaultColWidth="9.140625" defaultRowHeight="15"/>
  <cols>
    <col min="1" max="1" width="42.00390625" style="55" customWidth="1"/>
    <col min="2" max="2" width="10.7109375" style="53" customWidth="1"/>
    <col min="3" max="3" width="15.8515625" style="53" customWidth="1"/>
    <col min="4" max="4" width="9.140625" style="53" customWidth="1"/>
    <col min="5" max="8" width="18.00390625" style="53" customWidth="1"/>
    <col min="9" max="9" width="9.7109375" style="54" bestFit="1" customWidth="1"/>
    <col min="10" max="10" width="13.140625" style="55" customWidth="1"/>
    <col min="11" max="11" width="12.57421875" style="55" bestFit="1" customWidth="1"/>
    <col min="12" max="12" width="13.8515625" style="55" bestFit="1" customWidth="1"/>
    <col min="13" max="13" width="16.140625" style="55" customWidth="1"/>
    <col min="14" max="14" width="12.8515625" style="55" bestFit="1" customWidth="1"/>
    <col min="15" max="15" width="13.140625" style="55" bestFit="1" customWidth="1"/>
    <col min="16" max="16384" width="9.140625" style="55" customWidth="1"/>
  </cols>
  <sheetData>
    <row r="1" spans="1:5" ht="18.75">
      <c r="A1" s="52" t="s">
        <v>17</v>
      </c>
      <c r="B1" s="52"/>
      <c r="C1" s="52"/>
      <c r="D1" s="52"/>
      <c r="E1" s="52"/>
    </row>
    <row r="2" spans="1:9" s="57" customFormat="1" ht="15.75">
      <c r="A2" s="161" t="s">
        <v>18</v>
      </c>
      <c r="B2" s="161" t="s">
        <v>19</v>
      </c>
      <c r="C2" s="156" t="s">
        <v>243</v>
      </c>
      <c r="D2" s="156" t="s">
        <v>244</v>
      </c>
      <c r="E2" s="161" t="s">
        <v>20</v>
      </c>
      <c r="F2" s="161"/>
      <c r="G2" s="161"/>
      <c r="H2" s="161"/>
      <c r="I2" s="56"/>
    </row>
    <row r="3" spans="1:9" s="57" customFormat="1" ht="63">
      <c r="A3" s="161"/>
      <c r="B3" s="161"/>
      <c r="C3" s="156"/>
      <c r="D3" s="156"/>
      <c r="E3" s="9" t="s">
        <v>285</v>
      </c>
      <c r="F3" s="9" t="s">
        <v>286</v>
      </c>
      <c r="G3" s="9" t="s">
        <v>287</v>
      </c>
      <c r="H3" s="9" t="s">
        <v>21</v>
      </c>
      <c r="I3" s="56"/>
    </row>
    <row r="4" spans="1:9" s="53" customFormat="1" ht="15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58"/>
    </row>
    <row r="5" spans="1:16" ht="32.25">
      <c r="A5" s="59" t="s">
        <v>245</v>
      </c>
      <c r="B5" s="9">
        <v>1</v>
      </c>
      <c r="C5" s="9" t="s">
        <v>22</v>
      </c>
      <c r="D5" s="9" t="s">
        <v>22</v>
      </c>
      <c r="E5" s="32">
        <v>0</v>
      </c>
      <c r="F5" s="32">
        <v>0</v>
      </c>
      <c r="G5" s="32">
        <v>0</v>
      </c>
      <c r="H5" s="9"/>
      <c r="K5" s="106"/>
      <c r="L5" s="106" t="s">
        <v>317</v>
      </c>
      <c r="M5" s="106" t="s">
        <v>318</v>
      </c>
      <c r="N5" s="106" t="s">
        <v>319</v>
      </c>
      <c r="O5" s="57"/>
      <c r="P5" s="57"/>
    </row>
    <row r="6" spans="1:16" ht="32.25">
      <c r="A6" s="59" t="s">
        <v>246</v>
      </c>
      <c r="B6" s="9">
        <v>2</v>
      </c>
      <c r="C6" s="9" t="s">
        <v>22</v>
      </c>
      <c r="D6" s="9" t="s">
        <v>22</v>
      </c>
      <c r="E6" s="32">
        <f>E5+E7-E40-E168</f>
        <v>0</v>
      </c>
      <c r="F6" s="32">
        <f>F5+F7-F40</f>
        <v>0</v>
      </c>
      <c r="G6" s="32">
        <f>G5+G7-G40</f>
        <v>0</v>
      </c>
      <c r="H6" s="9"/>
      <c r="I6" s="76"/>
      <c r="J6" s="77"/>
      <c r="K6" s="106" t="s">
        <v>314</v>
      </c>
      <c r="L6" s="107">
        <f>E16</f>
        <v>2640000</v>
      </c>
      <c r="M6" s="107">
        <f>E46+E48+E64+E136+E135</f>
        <v>2640000</v>
      </c>
      <c r="N6" s="107">
        <f>L6-M6</f>
        <v>0</v>
      </c>
      <c r="O6" s="57"/>
      <c r="P6" s="57"/>
    </row>
    <row r="7" spans="1:16" s="61" customFormat="1" ht="15.75">
      <c r="A7" s="25" t="s">
        <v>23</v>
      </c>
      <c r="B7" s="26">
        <v>1000</v>
      </c>
      <c r="C7" s="26"/>
      <c r="D7" s="26"/>
      <c r="E7" s="33">
        <f>E9+E11+E17+E19+E21+E35</f>
        <v>5473000</v>
      </c>
      <c r="F7" s="33">
        <f>F9+F11+F17+F19+F21+F35</f>
        <v>5473000</v>
      </c>
      <c r="G7" s="33">
        <f>G9+G11+G17+G19+G21+G35</f>
        <v>5473000</v>
      </c>
      <c r="H7" s="27">
        <f>H9+H11+H17+H19+H21</f>
        <v>0</v>
      </c>
      <c r="I7" s="60"/>
      <c r="K7" s="108" t="s">
        <v>315</v>
      </c>
      <c r="L7" s="109">
        <f>E15</f>
        <v>2573000</v>
      </c>
      <c r="M7" s="109">
        <f>E45+E63+E88+E91+E127+E128+E130+E131+E132+E133+E51</f>
        <v>2571000</v>
      </c>
      <c r="N7" s="107">
        <f>L7-M7</f>
        <v>2000</v>
      </c>
      <c r="O7" s="105"/>
      <c r="P7" s="105"/>
    </row>
    <row r="8" spans="1:16" ht="15.75">
      <c r="A8" s="10" t="s">
        <v>24</v>
      </c>
      <c r="B8" s="9"/>
      <c r="C8" s="9"/>
      <c r="D8" s="9"/>
      <c r="E8" s="32"/>
      <c r="F8" s="32"/>
      <c r="G8" s="32"/>
      <c r="H8" s="9"/>
      <c r="K8" s="106" t="s">
        <v>316</v>
      </c>
      <c r="L8" s="107">
        <f>E13</f>
        <v>260000</v>
      </c>
      <c r="M8" s="107">
        <f>E138+E139</f>
        <v>260000</v>
      </c>
      <c r="N8" s="107">
        <f>L8-M8</f>
        <v>0</v>
      </c>
      <c r="O8" s="57"/>
      <c r="P8" s="57"/>
    </row>
    <row r="9" spans="1:16" ht="15.75">
      <c r="A9" s="10" t="s">
        <v>25</v>
      </c>
      <c r="B9" s="9">
        <v>1100</v>
      </c>
      <c r="C9" s="9">
        <v>120</v>
      </c>
      <c r="D9" s="9"/>
      <c r="E9" s="32"/>
      <c r="F9" s="32"/>
      <c r="G9" s="32"/>
      <c r="H9" s="9"/>
      <c r="I9" s="54" t="s">
        <v>220</v>
      </c>
      <c r="K9" s="106"/>
      <c r="L9" s="106"/>
      <c r="M9" s="106"/>
      <c r="N9" s="107">
        <f>L9-M9</f>
        <v>0</v>
      </c>
      <c r="O9" s="57"/>
      <c r="P9" s="57"/>
    </row>
    <row r="10" spans="1:8" ht="15.75">
      <c r="A10" s="10" t="s">
        <v>24</v>
      </c>
      <c r="B10" s="9">
        <v>1110</v>
      </c>
      <c r="C10" s="9"/>
      <c r="D10" s="9"/>
      <c r="E10" s="32"/>
      <c r="F10" s="32"/>
      <c r="G10" s="32"/>
      <c r="H10" s="9"/>
    </row>
    <row r="11" spans="1:11" ht="31.5">
      <c r="A11" s="10" t="s">
        <v>26</v>
      </c>
      <c r="B11" s="9">
        <v>1200</v>
      </c>
      <c r="C11" s="9">
        <v>130</v>
      </c>
      <c r="D11" s="9"/>
      <c r="E11" s="32">
        <f>E13+E14+E15+E16</f>
        <v>5473000</v>
      </c>
      <c r="F11" s="32">
        <f>F13+F14+F15+F16</f>
        <v>5473000</v>
      </c>
      <c r="G11" s="32">
        <f>G13+G14+G15+G16</f>
        <v>5473000</v>
      </c>
      <c r="H11" s="9"/>
      <c r="J11" s="106" t="s">
        <v>351</v>
      </c>
      <c r="K11" s="106" t="s">
        <v>352</v>
      </c>
    </row>
    <row r="12" spans="1:11" ht="15.75">
      <c r="A12" s="10" t="s">
        <v>24</v>
      </c>
      <c r="B12" s="9"/>
      <c r="C12" s="9"/>
      <c r="D12" s="9"/>
      <c r="E12" s="32"/>
      <c r="F12" s="32"/>
      <c r="G12" s="32"/>
      <c r="H12" s="9"/>
      <c r="J12" s="106"/>
      <c r="K12" s="106"/>
    </row>
    <row r="13" spans="1:11" ht="15.75">
      <c r="A13" s="10" t="s">
        <v>27</v>
      </c>
      <c r="B13" s="9">
        <v>1210</v>
      </c>
      <c r="C13" s="36">
        <v>130</v>
      </c>
      <c r="D13" s="36">
        <v>131</v>
      </c>
      <c r="E13" s="32">
        <v>260000</v>
      </c>
      <c r="F13" s="32">
        <f>E13</f>
        <v>260000</v>
      </c>
      <c r="G13" s="32">
        <f>F13</f>
        <v>260000</v>
      </c>
      <c r="H13" s="9"/>
      <c r="I13" s="54" t="s">
        <v>221</v>
      </c>
      <c r="J13" s="106">
        <f>F13*0.1</f>
        <v>26000</v>
      </c>
      <c r="K13" s="106">
        <f>F13-J13</f>
        <v>234000</v>
      </c>
    </row>
    <row r="14" spans="1:9" ht="15.75">
      <c r="A14" s="10" t="s">
        <v>27</v>
      </c>
      <c r="B14" s="9">
        <v>1210</v>
      </c>
      <c r="C14" s="36">
        <v>130</v>
      </c>
      <c r="D14" s="36"/>
      <c r="E14" s="32"/>
      <c r="F14" s="32"/>
      <c r="G14" s="32"/>
      <c r="H14" s="9"/>
      <c r="I14" s="54" t="s">
        <v>222</v>
      </c>
    </row>
    <row r="15" spans="1:18" ht="78.75">
      <c r="A15" s="10" t="s">
        <v>240</v>
      </c>
      <c r="B15" s="9">
        <v>1220</v>
      </c>
      <c r="C15" s="36">
        <v>130</v>
      </c>
      <c r="D15" s="36">
        <v>131</v>
      </c>
      <c r="E15" s="37">
        <v>2573000</v>
      </c>
      <c r="F15" s="37">
        <f>E15</f>
        <v>2573000</v>
      </c>
      <c r="G15" s="37">
        <f>F15</f>
        <v>2573000</v>
      </c>
      <c r="H15" s="9"/>
      <c r="I15" s="54" t="s">
        <v>223</v>
      </c>
      <c r="J15" s="126"/>
      <c r="K15" s="127"/>
      <c r="L15" s="127"/>
      <c r="M15" s="127"/>
      <c r="N15" s="127"/>
      <c r="O15" s="127"/>
      <c r="P15" s="70"/>
      <c r="Q15" s="70"/>
      <c r="R15" s="70"/>
    </row>
    <row r="16" spans="1:18" ht="78.75">
      <c r="A16" s="10" t="s">
        <v>239</v>
      </c>
      <c r="B16" s="9">
        <v>1220</v>
      </c>
      <c r="C16" s="36">
        <v>130</v>
      </c>
      <c r="D16" s="36">
        <v>131</v>
      </c>
      <c r="E16" s="32">
        <v>2640000</v>
      </c>
      <c r="F16" s="32">
        <f>E16</f>
        <v>2640000</v>
      </c>
      <c r="G16" s="32">
        <f>F16</f>
        <v>2640000</v>
      </c>
      <c r="H16" s="9"/>
      <c r="I16" s="54" t="s">
        <v>224</v>
      </c>
      <c r="J16" s="131">
        <f>ROUNDUP(G16*0.025,-3)</f>
        <v>66000</v>
      </c>
      <c r="K16" s="132">
        <f>G16-J16-L16</f>
        <v>2569000</v>
      </c>
      <c r="L16" s="131">
        <v>5000</v>
      </c>
      <c r="M16" s="133">
        <f>ROUNDUP(K16/1.302,-3)</f>
        <v>1974000</v>
      </c>
      <c r="N16" s="132">
        <f>K16-M16</f>
        <v>595000</v>
      </c>
      <c r="O16" s="126"/>
      <c r="P16" s="70"/>
      <c r="Q16" s="70"/>
      <c r="R16" s="70"/>
    </row>
    <row r="17" spans="1:18" ht="31.5">
      <c r="A17" s="10" t="s">
        <v>28</v>
      </c>
      <c r="B17" s="9">
        <v>1300</v>
      </c>
      <c r="C17" s="9">
        <v>140</v>
      </c>
      <c r="D17" s="9"/>
      <c r="E17" s="32"/>
      <c r="F17" s="32"/>
      <c r="G17" s="32"/>
      <c r="H17" s="9"/>
      <c r="J17" s="131"/>
      <c r="K17" s="131" t="s">
        <v>353</v>
      </c>
      <c r="L17" s="131">
        <v>266</v>
      </c>
      <c r="M17" s="131">
        <v>211</v>
      </c>
      <c r="N17" s="131">
        <v>213</v>
      </c>
      <c r="O17" s="127"/>
      <c r="P17" s="70"/>
      <c r="Q17" s="70"/>
      <c r="R17" s="70"/>
    </row>
    <row r="18" spans="1:18" ht="15.75">
      <c r="A18" s="10" t="s">
        <v>24</v>
      </c>
      <c r="B18" s="9">
        <v>1310</v>
      </c>
      <c r="C18" s="9">
        <v>140</v>
      </c>
      <c r="D18" s="9"/>
      <c r="E18" s="32"/>
      <c r="F18" s="32"/>
      <c r="G18" s="32"/>
      <c r="H18" s="9"/>
      <c r="J18" s="126"/>
      <c r="K18" s="127"/>
      <c r="L18" s="70"/>
      <c r="M18" s="70"/>
      <c r="N18" s="70"/>
      <c r="O18" s="70"/>
      <c r="P18" s="70"/>
      <c r="Q18" s="70"/>
      <c r="R18" s="70"/>
    </row>
    <row r="19" spans="1:18" ht="31.5">
      <c r="A19" s="10" t="s">
        <v>29</v>
      </c>
      <c r="B19" s="9">
        <v>1400</v>
      </c>
      <c r="C19" s="9">
        <v>150</v>
      </c>
      <c r="D19" s="9"/>
      <c r="E19" s="32"/>
      <c r="F19" s="32"/>
      <c r="G19" s="32"/>
      <c r="H19" s="9"/>
      <c r="I19" s="54" t="s">
        <v>219</v>
      </c>
      <c r="J19" s="126"/>
      <c r="K19" s="127"/>
      <c r="L19" s="70"/>
      <c r="M19" s="70"/>
      <c r="N19" s="70"/>
      <c r="O19" s="70"/>
      <c r="P19" s="70"/>
      <c r="Q19" s="70"/>
      <c r="R19" s="70"/>
    </row>
    <row r="20" spans="1:18" ht="15.75">
      <c r="A20" s="10" t="s">
        <v>24</v>
      </c>
      <c r="B20" s="9"/>
      <c r="C20" s="9"/>
      <c r="D20" s="9"/>
      <c r="E20" s="32"/>
      <c r="F20" s="32"/>
      <c r="G20" s="32"/>
      <c r="H20" s="9"/>
      <c r="J20" s="126"/>
      <c r="K20" s="127"/>
      <c r="L20" s="70"/>
      <c r="M20" s="70"/>
      <c r="N20" s="70"/>
      <c r="O20" s="70"/>
      <c r="P20" s="70"/>
      <c r="Q20" s="70"/>
      <c r="R20" s="70"/>
    </row>
    <row r="21" spans="1:18" s="63" customFormat="1" ht="15.75">
      <c r="A21" s="12" t="s">
        <v>30</v>
      </c>
      <c r="B21" s="13">
        <v>1500</v>
      </c>
      <c r="C21" s="13">
        <v>150</v>
      </c>
      <c r="D21" s="13"/>
      <c r="E21" s="29">
        <f>E23+E32</f>
        <v>0</v>
      </c>
      <c r="F21" s="29">
        <f>F23+F32</f>
        <v>0</v>
      </c>
      <c r="G21" s="29">
        <f>G23+G32</f>
        <v>0</v>
      </c>
      <c r="H21" s="29">
        <f>H23+H32</f>
        <v>0</v>
      </c>
      <c r="I21" s="62"/>
      <c r="J21" s="128"/>
      <c r="K21" s="129"/>
      <c r="L21" s="130"/>
      <c r="M21" s="130"/>
      <c r="N21" s="130"/>
      <c r="O21" s="130"/>
      <c r="P21" s="130"/>
      <c r="Q21" s="130"/>
      <c r="R21" s="130"/>
    </row>
    <row r="22" spans="1:18" ht="15.75">
      <c r="A22" s="10" t="s">
        <v>24</v>
      </c>
      <c r="B22" s="9"/>
      <c r="C22" s="9"/>
      <c r="D22" s="9"/>
      <c r="E22" s="32"/>
      <c r="F22" s="32"/>
      <c r="G22" s="32"/>
      <c r="H22" s="9"/>
      <c r="J22" s="126"/>
      <c r="K22" s="127"/>
      <c r="L22" s="70"/>
      <c r="M22" s="70"/>
      <c r="N22" s="70"/>
      <c r="O22" s="70"/>
      <c r="P22" s="70"/>
      <c r="Q22" s="70"/>
      <c r="R22" s="70"/>
    </row>
    <row r="23" spans="1:18" s="63" customFormat="1" ht="15.75">
      <c r="A23" s="12" t="s">
        <v>31</v>
      </c>
      <c r="B23" s="13">
        <v>1510</v>
      </c>
      <c r="C23" s="13">
        <v>150</v>
      </c>
      <c r="D23" s="13"/>
      <c r="E23" s="29">
        <f>SUM(E24:E31)</f>
        <v>0</v>
      </c>
      <c r="F23" s="29">
        <f>SUM(F24:F30)</f>
        <v>0</v>
      </c>
      <c r="G23" s="29">
        <f>SUM(G24:G30)</f>
        <v>0</v>
      </c>
      <c r="H23" s="29">
        <f>SUM(H24:H30)</f>
        <v>0</v>
      </c>
      <c r="I23" s="62"/>
      <c r="J23" s="128"/>
      <c r="K23" s="129"/>
      <c r="L23" s="130"/>
      <c r="M23" s="130"/>
      <c r="N23" s="130"/>
      <c r="O23" s="130"/>
      <c r="P23" s="130"/>
      <c r="Q23" s="130"/>
      <c r="R23" s="130"/>
    </row>
    <row r="24" spans="1:18" ht="47.25">
      <c r="A24" s="10" t="s">
        <v>259</v>
      </c>
      <c r="B24" s="9">
        <v>1511</v>
      </c>
      <c r="C24" s="36">
        <v>150</v>
      </c>
      <c r="D24" s="36">
        <v>152</v>
      </c>
      <c r="E24" s="32"/>
      <c r="F24" s="32">
        <v>0</v>
      </c>
      <c r="G24" s="32">
        <v>0</v>
      </c>
      <c r="H24" s="9"/>
      <c r="I24" s="54" t="s">
        <v>258</v>
      </c>
      <c r="J24" s="70"/>
      <c r="K24" s="70"/>
      <c r="L24" s="70"/>
      <c r="M24" s="70"/>
      <c r="N24" s="70"/>
      <c r="O24" s="70"/>
      <c r="P24" s="70"/>
      <c r="Q24" s="70"/>
      <c r="R24" s="70"/>
    </row>
    <row r="25" spans="1:9" ht="150">
      <c r="A25" s="78" t="s">
        <v>260</v>
      </c>
      <c r="B25" s="9">
        <v>1512</v>
      </c>
      <c r="C25" s="36">
        <v>150</v>
      </c>
      <c r="D25" s="36">
        <v>152</v>
      </c>
      <c r="E25" s="32"/>
      <c r="F25" s="32"/>
      <c r="G25" s="32"/>
      <c r="H25" s="9"/>
      <c r="I25" s="79" t="s">
        <v>280</v>
      </c>
    </row>
    <row r="26" spans="1:9" ht="47.25">
      <c r="A26" s="10" t="s">
        <v>272</v>
      </c>
      <c r="B26" s="9">
        <v>1513</v>
      </c>
      <c r="C26" s="36">
        <v>150</v>
      </c>
      <c r="D26" s="36">
        <v>152</v>
      </c>
      <c r="E26" s="32"/>
      <c r="F26" s="32"/>
      <c r="G26" s="32"/>
      <c r="H26" s="9"/>
      <c r="I26" s="79" t="s">
        <v>273</v>
      </c>
    </row>
    <row r="27" spans="1:10" ht="47.25">
      <c r="A27" s="10" t="s">
        <v>259</v>
      </c>
      <c r="B27" s="9">
        <v>1514</v>
      </c>
      <c r="C27" s="9">
        <v>150</v>
      </c>
      <c r="D27" s="9">
        <v>152</v>
      </c>
      <c r="E27" s="32"/>
      <c r="F27" s="32"/>
      <c r="G27" s="32"/>
      <c r="H27" s="9"/>
      <c r="I27" s="54" t="s">
        <v>262</v>
      </c>
      <c r="J27" s="80"/>
    </row>
    <row r="28" spans="1:10" ht="31.5">
      <c r="A28" s="10" t="s">
        <v>274</v>
      </c>
      <c r="B28" s="9">
        <v>1515</v>
      </c>
      <c r="C28" s="9">
        <v>150</v>
      </c>
      <c r="D28" s="9">
        <v>152</v>
      </c>
      <c r="E28" s="32"/>
      <c r="F28" s="32"/>
      <c r="G28" s="32"/>
      <c r="H28" s="9"/>
      <c r="I28" s="54" t="s">
        <v>275</v>
      </c>
      <c r="J28" s="80"/>
    </row>
    <row r="29" spans="1:10" ht="31.5">
      <c r="A29" s="10" t="s">
        <v>269</v>
      </c>
      <c r="B29" s="9">
        <v>1515</v>
      </c>
      <c r="C29" s="9">
        <v>150</v>
      </c>
      <c r="D29" s="9">
        <v>152</v>
      </c>
      <c r="E29" s="32"/>
      <c r="F29" s="32"/>
      <c r="G29" s="32"/>
      <c r="H29" s="9"/>
      <c r="I29" s="54" t="s">
        <v>270</v>
      </c>
      <c r="J29" s="80"/>
    </row>
    <row r="30" spans="1:10" ht="31.5">
      <c r="A30" s="10" t="s">
        <v>263</v>
      </c>
      <c r="B30" s="9">
        <v>1516</v>
      </c>
      <c r="C30" s="9">
        <v>150</v>
      </c>
      <c r="D30" s="9">
        <v>152</v>
      </c>
      <c r="E30" s="32"/>
      <c r="F30" s="32"/>
      <c r="G30" s="32"/>
      <c r="H30" s="9"/>
      <c r="I30" s="54" t="s">
        <v>264</v>
      </c>
      <c r="J30" s="80" t="s">
        <v>265</v>
      </c>
    </row>
    <row r="31" spans="1:10" ht="31.5">
      <c r="A31" s="10" t="s">
        <v>266</v>
      </c>
      <c r="B31" s="9">
        <v>1517</v>
      </c>
      <c r="C31" s="9">
        <v>150</v>
      </c>
      <c r="D31" s="9">
        <v>152</v>
      </c>
      <c r="E31" s="32"/>
      <c r="F31" s="32"/>
      <c r="G31" s="32"/>
      <c r="H31" s="9"/>
      <c r="I31" s="54" t="s">
        <v>267</v>
      </c>
      <c r="J31" s="80" t="s">
        <v>265</v>
      </c>
    </row>
    <row r="32" spans="1:9" s="63" customFormat="1" ht="31.5">
      <c r="A32" s="12" t="s">
        <v>32</v>
      </c>
      <c r="B32" s="13">
        <v>1518</v>
      </c>
      <c r="C32" s="13">
        <v>180</v>
      </c>
      <c r="D32" s="13"/>
      <c r="E32" s="29">
        <f>SUM(E33:E34)</f>
        <v>0</v>
      </c>
      <c r="F32" s="29">
        <f>SUM(F33:F34)</f>
        <v>0</v>
      </c>
      <c r="G32" s="29">
        <f>SUM(G33:G34)</f>
        <v>0</v>
      </c>
      <c r="H32" s="29">
        <f>SUM(H33:H34)</f>
        <v>0</v>
      </c>
      <c r="I32" s="62"/>
    </row>
    <row r="33" spans="1:9" ht="47.25">
      <c r="A33" s="10" t="s">
        <v>33</v>
      </c>
      <c r="B33" s="9">
        <v>1519</v>
      </c>
      <c r="C33" s="9">
        <v>180</v>
      </c>
      <c r="D33" s="9"/>
      <c r="E33" s="32"/>
      <c r="F33" s="32"/>
      <c r="G33" s="32"/>
      <c r="H33" s="9"/>
      <c r="I33" s="54">
        <v>6</v>
      </c>
    </row>
    <row r="34" spans="1:8" ht="47.25">
      <c r="A34" s="10" t="s">
        <v>33</v>
      </c>
      <c r="B34" s="9">
        <v>1520</v>
      </c>
      <c r="C34" s="9">
        <v>180</v>
      </c>
      <c r="D34" s="9"/>
      <c r="E34" s="32"/>
      <c r="F34" s="32"/>
      <c r="G34" s="32"/>
      <c r="H34" s="9"/>
    </row>
    <row r="35" spans="1:9" s="63" customFormat="1" ht="15.75">
      <c r="A35" s="12" t="s">
        <v>34</v>
      </c>
      <c r="B35" s="13">
        <v>1900</v>
      </c>
      <c r="C35" s="13"/>
      <c r="D35" s="13"/>
      <c r="E35" s="29">
        <f>E37</f>
        <v>0</v>
      </c>
      <c r="F35" s="29">
        <f>F37</f>
        <v>0</v>
      </c>
      <c r="G35" s="29">
        <f>G37</f>
        <v>0</v>
      </c>
      <c r="H35" s="22" t="str">
        <f>H37</f>
        <v>х</v>
      </c>
      <c r="I35" s="62"/>
    </row>
    <row r="36" spans="1:8" ht="15.75">
      <c r="A36" s="10" t="s">
        <v>24</v>
      </c>
      <c r="B36" s="9"/>
      <c r="C36" s="9"/>
      <c r="D36" s="9"/>
      <c r="E36" s="32"/>
      <c r="F36" s="32"/>
      <c r="G36" s="32"/>
      <c r="H36" s="9"/>
    </row>
    <row r="37" spans="1:9" s="63" customFormat="1" ht="17.25">
      <c r="A37" s="64" t="s">
        <v>247</v>
      </c>
      <c r="B37" s="13">
        <v>1980</v>
      </c>
      <c r="C37" s="13" t="s">
        <v>22</v>
      </c>
      <c r="D37" s="13"/>
      <c r="E37" s="29">
        <f>E39</f>
        <v>0</v>
      </c>
      <c r="F37" s="29">
        <f>F39</f>
        <v>0</v>
      </c>
      <c r="G37" s="29">
        <f>G39</f>
        <v>0</v>
      </c>
      <c r="H37" s="22" t="str">
        <f>H39</f>
        <v>х</v>
      </c>
      <c r="I37" s="62"/>
    </row>
    <row r="38" spans="1:8" ht="15.75">
      <c r="A38" s="10" t="s">
        <v>35</v>
      </c>
      <c r="B38" s="9"/>
      <c r="C38" s="9"/>
      <c r="D38" s="9"/>
      <c r="E38" s="32"/>
      <c r="F38" s="32"/>
      <c r="G38" s="32"/>
      <c r="H38" s="9"/>
    </row>
    <row r="39" spans="1:8" ht="47.25">
      <c r="A39" s="10" t="s">
        <v>36</v>
      </c>
      <c r="B39" s="9">
        <v>1981</v>
      </c>
      <c r="C39" s="9">
        <v>510</v>
      </c>
      <c r="D39" s="9"/>
      <c r="E39" s="32"/>
      <c r="F39" s="32"/>
      <c r="G39" s="32"/>
      <c r="H39" s="9" t="s">
        <v>22</v>
      </c>
    </row>
    <row r="40" spans="1:9" s="61" customFormat="1" ht="15.75">
      <c r="A40" s="25" t="s">
        <v>37</v>
      </c>
      <c r="B40" s="26">
        <v>2000</v>
      </c>
      <c r="C40" s="26" t="s">
        <v>22</v>
      </c>
      <c r="D40" s="26"/>
      <c r="E40" s="33">
        <f>E42+E67+E86+E95+E102+E108</f>
        <v>5473000</v>
      </c>
      <c r="F40" s="33">
        <f>F42+F67+F86+F95+F102+F108</f>
        <v>5473000</v>
      </c>
      <c r="G40" s="33">
        <f>G42+G67+G86+G95+G102+G108</f>
        <v>5473000</v>
      </c>
      <c r="H40" s="26"/>
      <c r="I40" s="60"/>
    </row>
    <row r="41" spans="1:8" ht="15.75">
      <c r="A41" s="10" t="s">
        <v>24</v>
      </c>
      <c r="B41" s="9"/>
      <c r="C41" s="9"/>
      <c r="D41" s="9"/>
      <c r="E41" s="32"/>
      <c r="F41" s="32"/>
      <c r="G41" s="32"/>
      <c r="H41" s="9"/>
    </row>
    <row r="42" spans="1:9" s="63" customFormat="1" ht="15.75">
      <c r="A42" s="34" t="s">
        <v>38</v>
      </c>
      <c r="B42" s="13">
        <v>2100</v>
      </c>
      <c r="C42" s="13" t="s">
        <v>22</v>
      </c>
      <c r="D42" s="13"/>
      <c r="E42" s="29">
        <f>E44+E50+E55+E60</f>
        <v>4214000</v>
      </c>
      <c r="F42" s="29">
        <f>F44+F50+F55+F60</f>
        <v>4214000</v>
      </c>
      <c r="G42" s="29">
        <f>G44+G50+G55+G60</f>
        <v>4214000</v>
      </c>
      <c r="H42" s="13" t="s">
        <v>22</v>
      </c>
      <c r="I42" s="62"/>
    </row>
    <row r="43" spans="1:8" ht="15.75">
      <c r="A43" s="10" t="s">
        <v>24</v>
      </c>
      <c r="B43" s="9"/>
      <c r="C43" s="9"/>
      <c r="D43" s="9"/>
      <c r="E43" s="32"/>
      <c r="F43" s="32"/>
      <c r="G43" s="32"/>
      <c r="H43" s="9"/>
    </row>
    <row r="44" spans="1:9" s="63" customFormat="1" ht="15.75">
      <c r="A44" s="12" t="s">
        <v>39</v>
      </c>
      <c r="B44" s="13">
        <v>2110</v>
      </c>
      <c r="C44" s="13">
        <v>111</v>
      </c>
      <c r="D44" s="13"/>
      <c r="E44" s="29">
        <f>SUM(E45:E49)</f>
        <v>3239000</v>
      </c>
      <c r="F44" s="29">
        <f>SUM(F45:F49)</f>
        <v>3239000</v>
      </c>
      <c r="G44" s="29">
        <f>SUM(G45:G49)</f>
        <v>3239000</v>
      </c>
      <c r="H44" s="13" t="s">
        <v>22</v>
      </c>
      <c r="I44" s="62"/>
    </row>
    <row r="45" spans="1:9" ht="47.25">
      <c r="A45" s="10" t="s">
        <v>241</v>
      </c>
      <c r="B45" s="9">
        <v>2111</v>
      </c>
      <c r="C45" s="9">
        <v>111</v>
      </c>
      <c r="D45" s="9">
        <v>211</v>
      </c>
      <c r="E45" s="37">
        <f>'111 '!J32</f>
        <v>1258000</v>
      </c>
      <c r="F45" s="32">
        <f aca="true" t="shared" si="0" ref="F45:G48">E45</f>
        <v>1258000</v>
      </c>
      <c r="G45" s="32">
        <f t="shared" si="0"/>
        <v>1258000</v>
      </c>
      <c r="H45" s="9" t="s">
        <v>22</v>
      </c>
      <c r="I45" s="76"/>
    </row>
    <row r="46" spans="1:8" ht="47.25">
      <c r="A46" s="10" t="s">
        <v>242</v>
      </c>
      <c r="B46" s="9">
        <v>2112</v>
      </c>
      <c r="C46" s="9">
        <v>111</v>
      </c>
      <c r="D46" s="9">
        <v>211</v>
      </c>
      <c r="E46" s="37">
        <f>'111 '!J15</f>
        <v>1974000</v>
      </c>
      <c r="F46" s="32">
        <f t="shared" si="0"/>
        <v>1974000</v>
      </c>
      <c r="G46" s="32">
        <f t="shared" si="0"/>
        <v>1974000</v>
      </c>
      <c r="H46" s="9" t="s">
        <v>22</v>
      </c>
    </row>
    <row r="47" spans="1:8" ht="47.25">
      <c r="A47" s="10" t="s">
        <v>356</v>
      </c>
      <c r="B47" s="9">
        <v>2113</v>
      </c>
      <c r="C47" s="9">
        <v>111</v>
      </c>
      <c r="D47" s="9">
        <v>266</v>
      </c>
      <c r="E47" s="37">
        <f>'111 '!C39</f>
        <v>2000</v>
      </c>
      <c r="F47" s="32">
        <f>E47</f>
        <v>2000</v>
      </c>
      <c r="G47" s="32">
        <f>F47</f>
        <v>2000</v>
      </c>
      <c r="H47" s="9"/>
    </row>
    <row r="48" spans="1:8" ht="47.25">
      <c r="A48" s="10" t="s">
        <v>242</v>
      </c>
      <c r="B48" s="9">
        <v>2113</v>
      </c>
      <c r="C48" s="9">
        <v>111</v>
      </c>
      <c r="D48" s="9">
        <v>266</v>
      </c>
      <c r="E48" s="37">
        <f>'111 '!C22</f>
        <v>5000</v>
      </c>
      <c r="F48" s="32">
        <f t="shared" si="0"/>
        <v>5000</v>
      </c>
      <c r="G48" s="32">
        <f t="shared" si="0"/>
        <v>5000</v>
      </c>
      <c r="H48" s="9" t="s">
        <v>22</v>
      </c>
    </row>
    <row r="49" spans="1:8" ht="31.5">
      <c r="A49" s="10" t="s">
        <v>43</v>
      </c>
      <c r="B49" s="9">
        <v>2114</v>
      </c>
      <c r="C49" s="9">
        <v>111</v>
      </c>
      <c r="D49" s="9">
        <v>211</v>
      </c>
      <c r="E49" s="32"/>
      <c r="F49" s="32"/>
      <c r="G49" s="32"/>
      <c r="H49" s="9" t="s">
        <v>22</v>
      </c>
    </row>
    <row r="50" spans="1:9" s="63" customFormat="1" ht="31.5">
      <c r="A50" s="12" t="s">
        <v>44</v>
      </c>
      <c r="B50" s="13">
        <v>2120</v>
      </c>
      <c r="C50" s="13">
        <v>112</v>
      </c>
      <c r="D50" s="13"/>
      <c r="E50" s="29">
        <f>SUM(E51:E54)</f>
        <v>0</v>
      </c>
      <c r="F50" s="29">
        <f>SUM(F51:F54)</f>
        <v>0</v>
      </c>
      <c r="G50" s="29">
        <f>SUM(G51:G54)</f>
        <v>0</v>
      </c>
      <c r="H50" s="13" t="s">
        <v>22</v>
      </c>
      <c r="I50" s="62"/>
    </row>
    <row r="51" spans="1:8" ht="31.5">
      <c r="A51" s="10" t="s">
        <v>40</v>
      </c>
      <c r="B51" s="9">
        <v>2121</v>
      </c>
      <c r="C51" s="9">
        <v>112</v>
      </c>
      <c r="D51" s="9">
        <v>266</v>
      </c>
      <c r="E51" s="37">
        <v>0</v>
      </c>
      <c r="F51" s="32">
        <f>E51</f>
        <v>0</v>
      </c>
      <c r="G51" s="32">
        <f>F51</f>
        <v>0</v>
      </c>
      <c r="H51" s="9" t="s">
        <v>22</v>
      </c>
    </row>
    <row r="52" spans="1:8" ht="31.5">
      <c r="A52" s="10" t="s">
        <v>41</v>
      </c>
      <c r="B52" s="9">
        <v>2122</v>
      </c>
      <c r="C52" s="9">
        <v>112</v>
      </c>
      <c r="D52" s="9">
        <v>266</v>
      </c>
      <c r="E52" s="32"/>
      <c r="F52" s="32"/>
      <c r="G52" s="32"/>
      <c r="H52" s="9" t="s">
        <v>22</v>
      </c>
    </row>
    <row r="53" spans="1:8" ht="31.5">
      <c r="A53" s="10" t="s">
        <v>42</v>
      </c>
      <c r="B53" s="9">
        <v>2123</v>
      </c>
      <c r="C53" s="9">
        <v>112</v>
      </c>
      <c r="D53" s="9"/>
      <c r="E53" s="32"/>
      <c r="F53" s="32"/>
      <c r="G53" s="32"/>
      <c r="H53" s="9" t="s">
        <v>22</v>
      </c>
    </row>
    <row r="54" spans="1:9" ht="150">
      <c r="A54" s="78" t="s">
        <v>260</v>
      </c>
      <c r="B54" s="9">
        <v>2124</v>
      </c>
      <c r="C54" s="9">
        <v>112</v>
      </c>
      <c r="D54" s="9">
        <v>267</v>
      </c>
      <c r="E54" s="32"/>
      <c r="F54" s="32"/>
      <c r="G54" s="32"/>
      <c r="H54" s="9" t="s">
        <v>22</v>
      </c>
      <c r="I54" s="79" t="s">
        <v>261</v>
      </c>
    </row>
    <row r="55" spans="1:9" s="63" customFormat="1" ht="63">
      <c r="A55" s="12" t="s">
        <v>45</v>
      </c>
      <c r="B55" s="13">
        <v>2130</v>
      </c>
      <c r="C55" s="13">
        <v>113</v>
      </c>
      <c r="D55" s="13"/>
      <c r="E55" s="29">
        <f>SUM(E56:E59)</f>
        <v>0</v>
      </c>
      <c r="F55" s="29">
        <f>SUM(F56:F59)</f>
        <v>0</v>
      </c>
      <c r="G55" s="29">
        <f>SUM(G56:G59)</f>
        <v>0</v>
      </c>
      <c r="H55" s="13" t="s">
        <v>22</v>
      </c>
      <c r="I55" s="62"/>
    </row>
    <row r="56" spans="1:8" ht="31.5">
      <c r="A56" s="10" t="s">
        <v>40</v>
      </c>
      <c r="B56" s="9">
        <v>2131</v>
      </c>
      <c r="C56" s="9">
        <v>113</v>
      </c>
      <c r="D56" s="9"/>
      <c r="E56" s="32"/>
      <c r="F56" s="32"/>
      <c r="G56" s="32"/>
      <c r="H56" s="9" t="s">
        <v>22</v>
      </c>
    </row>
    <row r="57" spans="1:8" ht="31.5">
      <c r="A57" s="10" t="s">
        <v>41</v>
      </c>
      <c r="B57" s="9">
        <v>2132</v>
      </c>
      <c r="C57" s="9">
        <v>113</v>
      </c>
      <c r="D57" s="9"/>
      <c r="E57" s="32"/>
      <c r="F57" s="32"/>
      <c r="G57" s="32"/>
      <c r="H57" s="9" t="s">
        <v>22</v>
      </c>
    </row>
    <row r="58" spans="1:8" ht="31.5">
      <c r="A58" s="10" t="s">
        <v>42</v>
      </c>
      <c r="B58" s="9">
        <v>2133</v>
      </c>
      <c r="C58" s="9">
        <v>113</v>
      </c>
      <c r="D58" s="9"/>
      <c r="E58" s="32"/>
      <c r="F58" s="32"/>
      <c r="G58" s="32"/>
      <c r="H58" s="9" t="s">
        <v>22</v>
      </c>
    </row>
    <row r="59" spans="1:8" ht="31.5">
      <c r="A59" s="10" t="s">
        <v>43</v>
      </c>
      <c r="B59" s="9">
        <v>2134</v>
      </c>
      <c r="C59" s="9">
        <v>113</v>
      </c>
      <c r="D59" s="9"/>
      <c r="E59" s="32"/>
      <c r="F59" s="32"/>
      <c r="G59" s="32"/>
      <c r="H59" s="9" t="s">
        <v>22</v>
      </c>
    </row>
    <row r="60" spans="1:9" s="63" customFormat="1" ht="63">
      <c r="A60" s="12" t="s">
        <v>46</v>
      </c>
      <c r="B60" s="13">
        <v>2140</v>
      </c>
      <c r="C60" s="13">
        <v>119</v>
      </c>
      <c r="D60" s="13"/>
      <c r="E60" s="29">
        <f>SUM(E62:E66)</f>
        <v>975000</v>
      </c>
      <c r="F60" s="29">
        <f>SUM(F62:F66)</f>
        <v>975000</v>
      </c>
      <c r="G60" s="29">
        <f>SUM(G62:G66)</f>
        <v>975000</v>
      </c>
      <c r="H60" s="13" t="s">
        <v>22</v>
      </c>
      <c r="I60" s="62"/>
    </row>
    <row r="61" spans="1:8" ht="15.75">
      <c r="A61" s="10" t="s">
        <v>24</v>
      </c>
      <c r="B61" s="9"/>
      <c r="C61" s="9"/>
      <c r="D61" s="9"/>
      <c r="E61" s="32"/>
      <c r="F61" s="32"/>
      <c r="G61" s="32"/>
      <c r="H61" s="9" t="s">
        <v>22</v>
      </c>
    </row>
    <row r="62" spans="1:8" ht="15.75">
      <c r="A62" s="10" t="s">
        <v>47</v>
      </c>
      <c r="B62" s="9">
        <v>2141</v>
      </c>
      <c r="C62" s="9">
        <v>119</v>
      </c>
      <c r="D62" s="9"/>
      <c r="E62" s="32"/>
      <c r="F62" s="32"/>
      <c r="G62" s="32"/>
      <c r="H62" s="9"/>
    </row>
    <row r="63" spans="1:8" ht="31.5">
      <c r="A63" s="10" t="s">
        <v>40</v>
      </c>
      <c r="B63" s="9">
        <v>2142</v>
      </c>
      <c r="C63" s="9">
        <v>119</v>
      </c>
      <c r="D63" s="9">
        <v>213</v>
      </c>
      <c r="E63" s="37">
        <f>'213'!BQ44</f>
        <v>380000</v>
      </c>
      <c r="F63" s="32">
        <f>E63</f>
        <v>380000</v>
      </c>
      <c r="G63" s="32">
        <f>F63</f>
        <v>380000</v>
      </c>
      <c r="H63" s="9" t="s">
        <v>22</v>
      </c>
    </row>
    <row r="64" spans="1:8" ht="31.5">
      <c r="A64" s="10" t="s">
        <v>41</v>
      </c>
      <c r="B64" s="9">
        <v>2143</v>
      </c>
      <c r="C64" s="9">
        <v>119</v>
      </c>
      <c r="D64" s="9">
        <v>213</v>
      </c>
      <c r="E64" s="32">
        <f>'213'!BQ23</f>
        <v>595000</v>
      </c>
      <c r="F64" s="32">
        <f>E64</f>
        <v>595000</v>
      </c>
      <c r="G64" s="32">
        <f>F64</f>
        <v>595000</v>
      </c>
      <c r="H64" s="9" t="s">
        <v>22</v>
      </c>
    </row>
    <row r="65" spans="1:8" ht="31.5">
      <c r="A65" s="10" t="s">
        <v>42</v>
      </c>
      <c r="B65" s="9">
        <v>2144</v>
      </c>
      <c r="C65" s="9">
        <v>119</v>
      </c>
      <c r="D65" s="9"/>
      <c r="E65" s="32"/>
      <c r="F65" s="32"/>
      <c r="G65" s="32"/>
      <c r="H65" s="9" t="s">
        <v>22</v>
      </c>
    </row>
    <row r="66" spans="1:8" ht="31.5">
      <c r="A66" s="10" t="s">
        <v>43</v>
      </c>
      <c r="B66" s="9">
        <v>2145</v>
      </c>
      <c r="C66" s="9">
        <v>119</v>
      </c>
      <c r="D66" s="9"/>
      <c r="E66" s="32"/>
      <c r="F66" s="32"/>
      <c r="G66" s="32"/>
      <c r="H66" s="9" t="s">
        <v>22</v>
      </c>
    </row>
    <row r="67" spans="1:9" s="63" customFormat="1" ht="31.5">
      <c r="A67" s="34" t="s">
        <v>48</v>
      </c>
      <c r="B67" s="13">
        <v>2200</v>
      </c>
      <c r="C67" s="13">
        <v>300</v>
      </c>
      <c r="D67" s="13"/>
      <c r="E67" s="29">
        <f>E69+E76+E81</f>
        <v>0</v>
      </c>
      <c r="F67" s="29">
        <f>F69+F76+F81</f>
        <v>0</v>
      </c>
      <c r="G67" s="29">
        <f>G69+G76+G81</f>
        <v>0</v>
      </c>
      <c r="H67" s="22" t="s">
        <v>22</v>
      </c>
      <c r="I67" s="62"/>
    </row>
    <row r="68" spans="1:8" ht="15.75">
      <c r="A68" s="10" t="s">
        <v>24</v>
      </c>
      <c r="B68" s="9"/>
      <c r="C68" s="9"/>
      <c r="D68" s="9"/>
      <c r="E68" s="32"/>
      <c r="F68" s="32"/>
      <c r="G68" s="32"/>
      <c r="H68" s="9"/>
    </row>
    <row r="69" spans="1:9" s="63" customFormat="1" ht="47.25">
      <c r="A69" s="12" t="s">
        <v>49</v>
      </c>
      <c r="B69" s="13">
        <v>2210</v>
      </c>
      <c r="C69" s="13">
        <v>320</v>
      </c>
      <c r="D69" s="13"/>
      <c r="E69" s="29">
        <f>SUM(E71:E75)</f>
        <v>0</v>
      </c>
      <c r="F69" s="29">
        <f>SUM(F71:F75)</f>
        <v>0</v>
      </c>
      <c r="G69" s="29">
        <f>SUM(G71:G75)</f>
        <v>0</v>
      </c>
      <c r="H69" s="22">
        <f>SUM(H71:H75)</f>
        <v>0</v>
      </c>
      <c r="I69" s="62"/>
    </row>
    <row r="70" spans="1:8" ht="15.75">
      <c r="A70" s="10" t="s">
        <v>35</v>
      </c>
      <c r="B70" s="9"/>
      <c r="C70" s="9"/>
      <c r="D70" s="9"/>
      <c r="E70" s="32"/>
      <c r="F70" s="32"/>
      <c r="G70" s="32"/>
      <c r="H70" s="9"/>
    </row>
    <row r="71" spans="1:8" ht="47.25">
      <c r="A71" s="10" t="s">
        <v>50</v>
      </c>
      <c r="B71" s="9">
        <v>2211</v>
      </c>
      <c r="C71" s="9">
        <v>321</v>
      </c>
      <c r="D71" s="9"/>
      <c r="E71" s="32"/>
      <c r="F71" s="32"/>
      <c r="G71" s="32"/>
      <c r="H71" s="9"/>
    </row>
    <row r="72" spans="1:8" ht="31.5">
      <c r="A72" s="10" t="s">
        <v>40</v>
      </c>
      <c r="B72" s="9">
        <v>2212</v>
      </c>
      <c r="C72" s="9">
        <v>321</v>
      </c>
      <c r="D72" s="9"/>
      <c r="E72" s="32"/>
      <c r="F72" s="32"/>
      <c r="G72" s="32"/>
      <c r="H72" s="9"/>
    </row>
    <row r="73" spans="1:8" ht="31.5">
      <c r="A73" s="10" t="s">
        <v>41</v>
      </c>
      <c r="B73" s="9">
        <v>2213</v>
      </c>
      <c r="C73" s="9">
        <v>321</v>
      </c>
      <c r="D73" s="9"/>
      <c r="E73" s="32"/>
      <c r="F73" s="32"/>
      <c r="G73" s="32"/>
      <c r="H73" s="9"/>
    </row>
    <row r="74" spans="1:8" ht="31.5">
      <c r="A74" s="10" t="s">
        <v>42</v>
      </c>
      <c r="B74" s="9">
        <v>2214</v>
      </c>
      <c r="C74" s="9">
        <v>321</v>
      </c>
      <c r="D74" s="9"/>
      <c r="E74" s="32"/>
      <c r="F74" s="32"/>
      <c r="G74" s="32"/>
      <c r="H74" s="9"/>
    </row>
    <row r="75" spans="1:8" ht="31.5">
      <c r="A75" s="10" t="s">
        <v>43</v>
      </c>
      <c r="B75" s="9">
        <v>2215</v>
      </c>
      <c r="C75" s="9">
        <v>321</v>
      </c>
      <c r="D75" s="9"/>
      <c r="E75" s="32"/>
      <c r="F75" s="32"/>
      <c r="G75" s="32"/>
      <c r="H75" s="9"/>
    </row>
    <row r="76" spans="1:9" s="63" customFormat="1" ht="94.5">
      <c r="A76" s="12" t="s">
        <v>51</v>
      </c>
      <c r="B76" s="13">
        <v>2230</v>
      </c>
      <c r="C76" s="13">
        <v>350</v>
      </c>
      <c r="D76" s="13"/>
      <c r="E76" s="29">
        <f>SUM(E77:E80)</f>
        <v>0</v>
      </c>
      <c r="F76" s="29">
        <f>SUM(F77:F80)</f>
        <v>0</v>
      </c>
      <c r="G76" s="29">
        <f>SUM(G77:G80)</f>
        <v>0</v>
      </c>
      <c r="H76" s="13" t="s">
        <v>22</v>
      </c>
      <c r="I76" s="62"/>
    </row>
    <row r="77" spans="1:8" ht="31.5">
      <c r="A77" s="10" t="s">
        <v>40</v>
      </c>
      <c r="B77" s="9">
        <v>2231</v>
      </c>
      <c r="C77" s="9">
        <v>350</v>
      </c>
      <c r="D77" s="9"/>
      <c r="E77" s="32"/>
      <c r="F77" s="32"/>
      <c r="G77" s="32"/>
      <c r="H77" s="9" t="s">
        <v>22</v>
      </c>
    </row>
    <row r="78" spans="1:8" ht="31.5">
      <c r="A78" s="10" t="s">
        <v>41</v>
      </c>
      <c r="B78" s="9">
        <v>2232</v>
      </c>
      <c r="C78" s="9">
        <v>350</v>
      </c>
      <c r="D78" s="9"/>
      <c r="E78" s="32"/>
      <c r="F78" s="32"/>
      <c r="G78" s="32"/>
      <c r="H78" s="9" t="s">
        <v>22</v>
      </c>
    </row>
    <row r="79" spans="1:8" ht="31.5">
      <c r="A79" s="10" t="s">
        <v>42</v>
      </c>
      <c r="B79" s="9">
        <v>2233</v>
      </c>
      <c r="C79" s="9">
        <v>350</v>
      </c>
      <c r="D79" s="9"/>
      <c r="E79" s="32"/>
      <c r="F79" s="32"/>
      <c r="G79" s="32"/>
      <c r="H79" s="9" t="s">
        <v>22</v>
      </c>
    </row>
    <row r="80" spans="1:8" ht="31.5">
      <c r="A80" s="10" t="s">
        <v>43</v>
      </c>
      <c r="B80" s="9">
        <v>2234</v>
      </c>
      <c r="C80" s="9">
        <v>350</v>
      </c>
      <c r="D80" s="9"/>
      <c r="E80" s="32"/>
      <c r="F80" s="32"/>
      <c r="G80" s="32"/>
      <c r="H80" s="9" t="s">
        <v>22</v>
      </c>
    </row>
    <row r="81" spans="1:9" s="63" customFormat="1" ht="47.25">
      <c r="A81" s="12" t="s">
        <v>52</v>
      </c>
      <c r="B81" s="13">
        <v>2240</v>
      </c>
      <c r="C81" s="13">
        <v>360</v>
      </c>
      <c r="D81" s="13"/>
      <c r="E81" s="29">
        <f>SUM(E82:E85)</f>
        <v>0</v>
      </c>
      <c r="F81" s="29">
        <f>SUM(F82:F85)</f>
        <v>0</v>
      </c>
      <c r="G81" s="29">
        <f>SUM(G82:G85)</f>
        <v>0</v>
      </c>
      <c r="H81" s="13" t="s">
        <v>22</v>
      </c>
      <c r="I81" s="62"/>
    </row>
    <row r="82" spans="1:8" ht="31.5">
      <c r="A82" s="10" t="s">
        <v>40</v>
      </c>
      <c r="B82" s="9">
        <v>2241</v>
      </c>
      <c r="C82" s="9">
        <v>360</v>
      </c>
      <c r="D82" s="9"/>
      <c r="E82" s="32"/>
      <c r="F82" s="32"/>
      <c r="G82" s="32"/>
      <c r="H82" s="9" t="s">
        <v>22</v>
      </c>
    </row>
    <row r="83" spans="1:8" ht="31.5">
      <c r="A83" s="10" t="s">
        <v>41</v>
      </c>
      <c r="B83" s="9">
        <v>2242</v>
      </c>
      <c r="C83" s="9">
        <v>360</v>
      </c>
      <c r="D83" s="9"/>
      <c r="E83" s="32"/>
      <c r="F83" s="32"/>
      <c r="G83" s="32"/>
      <c r="H83" s="9" t="s">
        <v>22</v>
      </c>
    </row>
    <row r="84" spans="1:8" ht="31.5">
      <c r="A84" s="10" t="s">
        <v>42</v>
      </c>
      <c r="B84" s="9">
        <v>2243</v>
      </c>
      <c r="C84" s="9">
        <v>360</v>
      </c>
      <c r="D84" s="9"/>
      <c r="E84" s="32"/>
      <c r="F84" s="32"/>
      <c r="G84" s="32"/>
      <c r="H84" s="9" t="s">
        <v>22</v>
      </c>
    </row>
    <row r="85" spans="1:8" ht="31.5">
      <c r="A85" s="10" t="s">
        <v>43</v>
      </c>
      <c r="B85" s="9">
        <v>2244</v>
      </c>
      <c r="C85" s="9">
        <v>360</v>
      </c>
      <c r="D85" s="9"/>
      <c r="E85" s="32"/>
      <c r="F85" s="32"/>
      <c r="G85" s="32"/>
      <c r="H85" s="9" t="s">
        <v>22</v>
      </c>
    </row>
    <row r="86" spans="1:9" s="63" customFormat="1" ht="31.5">
      <c r="A86" s="34" t="s">
        <v>53</v>
      </c>
      <c r="B86" s="13">
        <v>2300</v>
      </c>
      <c r="C86" s="13">
        <v>850</v>
      </c>
      <c r="D86" s="13"/>
      <c r="E86" s="29">
        <f>SUM(E88:E90)</f>
        <v>300</v>
      </c>
      <c r="F86" s="29">
        <f>SUM(F88:F90)</f>
        <v>300</v>
      </c>
      <c r="G86" s="29">
        <f>SUM(G88:G90)</f>
        <v>300</v>
      </c>
      <c r="H86" s="13" t="s">
        <v>22</v>
      </c>
      <c r="I86" s="62"/>
    </row>
    <row r="87" spans="1:8" ht="15.75">
      <c r="A87" s="10" t="s">
        <v>35</v>
      </c>
      <c r="B87" s="9"/>
      <c r="C87" s="9"/>
      <c r="D87" s="9"/>
      <c r="E87" s="32"/>
      <c r="F87" s="32"/>
      <c r="G87" s="32"/>
      <c r="H87" s="9"/>
    </row>
    <row r="88" spans="1:8" ht="31.5">
      <c r="A88" s="10" t="s">
        <v>54</v>
      </c>
      <c r="B88" s="9">
        <v>2310</v>
      </c>
      <c r="C88" s="9">
        <v>851</v>
      </c>
      <c r="D88" s="9">
        <v>291</v>
      </c>
      <c r="E88" s="37">
        <f>'проч '!E8</f>
        <v>100</v>
      </c>
      <c r="F88" s="32">
        <f>E88</f>
        <v>100</v>
      </c>
      <c r="G88" s="32">
        <f>F88</f>
        <v>100</v>
      </c>
      <c r="H88" s="9" t="s">
        <v>22</v>
      </c>
    </row>
    <row r="89" spans="1:8" ht="63">
      <c r="A89" s="10" t="s">
        <v>55</v>
      </c>
      <c r="B89" s="9">
        <v>2320</v>
      </c>
      <c r="C89" s="9">
        <v>852</v>
      </c>
      <c r="D89" s="9">
        <v>291</v>
      </c>
      <c r="E89" s="32">
        <v>0</v>
      </c>
      <c r="F89" s="32"/>
      <c r="G89" s="32"/>
      <c r="H89" s="9" t="s">
        <v>22</v>
      </c>
    </row>
    <row r="90" spans="1:9" s="63" customFormat="1" ht="47.25">
      <c r="A90" s="12" t="s">
        <v>56</v>
      </c>
      <c r="B90" s="13">
        <v>2330</v>
      </c>
      <c r="C90" s="13">
        <v>853</v>
      </c>
      <c r="D90" s="13"/>
      <c r="E90" s="29">
        <f>SUM(E91:E94)</f>
        <v>200</v>
      </c>
      <c r="F90" s="29">
        <f>SUM(F91:F94)</f>
        <v>200</v>
      </c>
      <c r="G90" s="29">
        <f>SUM(G91:G94)</f>
        <v>200</v>
      </c>
      <c r="H90" s="13" t="s">
        <v>22</v>
      </c>
      <c r="I90" s="62"/>
    </row>
    <row r="91" spans="1:8" ht="31.5">
      <c r="A91" s="10" t="s">
        <v>40</v>
      </c>
      <c r="B91" s="9">
        <v>2331</v>
      </c>
      <c r="C91" s="9">
        <v>853</v>
      </c>
      <c r="D91" s="9">
        <v>291</v>
      </c>
      <c r="E91" s="37">
        <f>'проч '!E15</f>
        <v>200</v>
      </c>
      <c r="F91" s="32">
        <f>E91</f>
        <v>200</v>
      </c>
      <c r="G91" s="32">
        <f>F91</f>
        <v>200</v>
      </c>
      <c r="H91" s="9" t="s">
        <v>22</v>
      </c>
    </row>
    <row r="92" spans="1:8" ht="31.5">
      <c r="A92" s="10" t="s">
        <v>40</v>
      </c>
      <c r="B92" s="9">
        <v>2332</v>
      </c>
      <c r="C92" s="9">
        <v>853</v>
      </c>
      <c r="D92" s="9">
        <v>293</v>
      </c>
      <c r="E92" s="32"/>
      <c r="F92" s="32"/>
      <c r="G92" s="32"/>
      <c r="H92" s="9" t="s">
        <v>22</v>
      </c>
    </row>
    <row r="93" spans="1:8" ht="31.5">
      <c r="A93" s="10" t="s">
        <v>40</v>
      </c>
      <c r="B93" s="9">
        <v>2333</v>
      </c>
      <c r="C93" s="9">
        <v>853</v>
      </c>
      <c r="D93" s="9">
        <v>295</v>
      </c>
      <c r="E93" s="32"/>
      <c r="F93" s="32"/>
      <c r="G93" s="32"/>
      <c r="H93" s="9" t="s">
        <v>22</v>
      </c>
    </row>
    <row r="94" spans="1:8" ht="31.5">
      <c r="A94" s="10" t="s">
        <v>43</v>
      </c>
      <c r="B94" s="9">
        <v>2334</v>
      </c>
      <c r="C94" s="9">
        <v>853</v>
      </c>
      <c r="D94" s="9"/>
      <c r="E94" s="32"/>
      <c r="F94" s="32"/>
      <c r="G94" s="32"/>
      <c r="H94" s="9" t="s">
        <v>22</v>
      </c>
    </row>
    <row r="95" spans="1:9" s="63" customFormat="1" ht="47.25">
      <c r="A95" s="34" t="s">
        <v>57</v>
      </c>
      <c r="B95" s="13">
        <v>2400</v>
      </c>
      <c r="C95" s="13" t="s">
        <v>22</v>
      </c>
      <c r="D95" s="13"/>
      <c r="E95" s="29">
        <f>E97</f>
        <v>0</v>
      </c>
      <c r="F95" s="29">
        <f>F97</f>
        <v>0</v>
      </c>
      <c r="G95" s="29">
        <f>G97</f>
        <v>0</v>
      </c>
      <c r="H95" s="13" t="s">
        <v>22</v>
      </c>
      <c r="I95" s="62"/>
    </row>
    <row r="96" spans="1:8" ht="15.75">
      <c r="A96" s="10" t="s">
        <v>35</v>
      </c>
      <c r="B96" s="9"/>
      <c r="C96" s="9"/>
      <c r="D96" s="9"/>
      <c r="E96" s="32"/>
      <c r="F96" s="32"/>
      <c r="G96" s="32"/>
      <c r="H96" s="9"/>
    </row>
    <row r="97" spans="1:9" s="63" customFormat="1" ht="31.5">
      <c r="A97" s="12" t="s">
        <v>58</v>
      </c>
      <c r="B97" s="13">
        <v>2410</v>
      </c>
      <c r="C97" s="13">
        <v>810</v>
      </c>
      <c r="D97" s="13"/>
      <c r="E97" s="29">
        <f>SUM(E98:E101)</f>
        <v>0</v>
      </c>
      <c r="F97" s="29">
        <f>SUM(F98:F101)</f>
        <v>0</v>
      </c>
      <c r="G97" s="29">
        <f>SUM(G98:G101)</f>
        <v>0</v>
      </c>
      <c r="H97" s="13" t="s">
        <v>22</v>
      </c>
      <c r="I97" s="62"/>
    </row>
    <row r="98" spans="1:8" ht="31.5">
      <c r="A98" s="10" t="s">
        <v>40</v>
      </c>
      <c r="B98" s="9">
        <v>2411</v>
      </c>
      <c r="C98" s="9">
        <v>810</v>
      </c>
      <c r="D98" s="9"/>
      <c r="E98" s="32"/>
      <c r="F98" s="32"/>
      <c r="G98" s="32"/>
      <c r="H98" s="9" t="s">
        <v>22</v>
      </c>
    </row>
    <row r="99" spans="1:8" ht="31.5">
      <c r="A99" s="10" t="s">
        <v>41</v>
      </c>
      <c r="B99" s="9">
        <v>2412</v>
      </c>
      <c r="C99" s="9">
        <v>810</v>
      </c>
      <c r="D99" s="9"/>
      <c r="E99" s="32"/>
      <c r="F99" s="32"/>
      <c r="G99" s="32"/>
      <c r="H99" s="9" t="s">
        <v>22</v>
      </c>
    </row>
    <row r="100" spans="1:8" ht="31.5">
      <c r="A100" s="10" t="s">
        <v>42</v>
      </c>
      <c r="B100" s="9">
        <v>2413</v>
      </c>
      <c r="C100" s="9">
        <v>810</v>
      </c>
      <c r="D100" s="9"/>
      <c r="E100" s="32"/>
      <c r="F100" s="32"/>
      <c r="G100" s="32"/>
      <c r="H100" s="9" t="s">
        <v>22</v>
      </c>
    </row>
    <row r="101" spans="1:8" ht="31.5">
      <c r="A101" s="10" t="s">
        <v>43</v>
      </c>
      <c r="B101" s="9">
        <v>2414</v>
      </c>
      <c r="C101" s="9">
        <v>810</v>
      </c>
      <c r="D101" s="9"/>
      <c r="E101" s="32"/>
      <c r="F101" s="32"/>
      <c r="G101" s="32"/>
      <c r="H101" s="9" t="s">
        <v>22</v>
      </c>
    </row>
    <row r="102" spans="1:9" s="63" customFormat="1" ht="31.5">
      <c r="A102" s="34" t="s">
        <v>59</v>
      </c>
      <c r="B102" s="13">
        <v>2500</v>
      </c>
      <c r="C102" s="13" t="s">
        <v>22</v>
      </c>
      <c r="D102" s="13"/>
      <c r="E102" s="29">
        <f>SUM(E103:E107)</f>
        <v>0</v>
      </c>
      <c r="F102" s="29">
        <f>SUM(F103:F107)</f>
        <v>0</v>
      </c>
      <c r="G102" s="29">
        <f>SUM(G103:G107)</f>
        <v>0</v>
      </c>
      <c r="H102" s="13" t="s">
        <v>22</v>
      </c>
      <c r="I102" s="62"/>
    </row>
    <row r="103" spans="1:8" ht="31.5">
      <c r="A103" s="10" t="s">
        <v>40</v>
      </c>
      <c r="B103" s="9">
        <v>2501</v>
      </c>
      <c r="C103" s="9" t="s">
        <v>22</v>
      </c>
      <c r="D103" s="9"/>
      <c r="E103" s="32"/>
      <c r="F103" s="32"/>
      <c r="G103" s="32"/>
      <c r="H103" s="9" t="s">
        <v>22</v>
      </c>
    </row>
    <row r="104" spans="1:8" ht="31.5">
      <c r="A104" s="10" t="s">
        <v>41</v>
      </c>
      <c r="B104" s="9">
        <v>2502</v>
      </c>
      <c r="C104" s="9" t="s">
        <v>22</v>
      </c>
      <c r="D104" s="9"/>
      <c r="E104" s="32"/>
      <c r="F104" s="32"/>
      <c r="G104" s="32"/>
      <c r="H104" s="9" t="s">
        <v>22</v>
      </c>
    </row>
    <row r="105" spans="1:8" ht="31.5">
      <c r="A105" s="10" t="s">
        <v>42</v>
      </c>
      <c r="B105" s="9">
        <v>2503</v>
      </c>
      <c r="C105" s="9" t="s">
        <v>22</v>
      </c>
      <c r="D105" s="9"/>
      <c r="E105" s="32"/>
      <c r="F105" s="32"/>
      <c r="G105" s="32"/>
      <c r="H105" s="9" t="s">
        <v>22</v>
      </c>
    </row>
    <row r="106" spans="1:8" ht="31.5">
      <c r="A106" s="10" t="s">
        <v>43</v>
      </c>
      <c r="B106" s="9">
        <v>2504</v>
      </c>
      <c r="C106" s="9" t="s">
        <v>22</v>
      </c>
      <c r="D106" s="9"/>
      <c r="E106" s="32"/>
      <c r="F106" s="32"/>
      <c r="G106" s="32"/>
      <c r="H106" s="9" t="s">
        <v>22</v>
      </c>
    </row>
    <row r="107" spans="1:8" ht="63">
      <c r="A107" s="10" t="s">
        <v>60</v>
      </c>
      <c r="B107" s="9">
        <v>2520</v>
      </c>
      <c r="C107" s="9">
        <v>831</v>
      </c>
      <c r="D107" s="9"/>
      <c r="E107" s="32"/>
      <c r="F107" s="32"/>
      <c r="G107" s="32"/>
      <c r="H107" s="9" t="s">
        <v>22</v>
      </c>
    </row>
    <row r="108" spans="1:9" s="67" customFormat="1" ht="32.25">
      <c r="A108" s="65" t="s">
        <v>248</v>
      </c>
      <c r="B108" s="35">
        <v>2600</v>
      </c>
      <c r="C108" s="35" t="s">
        <v>22</v>
      </c>
      <c r="D108" s="35"/>
      <c r="E108" s="136">
        <f>E110+E115+E120+E125+E149</f>
        <v>1258700</v>
      </c>
      <c r="F108" s="136">
        <f>F110+F115+F120+F125+F149</f>
        <v>1258700</v>
      </c>
      <c r="G108" s="136">
        <f>G110+G115+G120+G125+G149</f>
        <v>1258700</v>
      </c>
      <c r="H108" s="35"/>
      <c r="I108" s="66"/>
    </row>
    <row r="109" spans="1:8" ht="15.75">
      <c r="A109" s="10" t="s">
        <v>24</v>
      </c>
      <c r="B109" s="9"/>
      <c r="C109" s="9"/>
      <c r="D109" s="9"/>
      <c r="E109" s="32"/>
      <c r="F109" s="32"/>
      <c r="G109" s="32"/>
      <c r="H109" s="9"/>
    </row>
    <row r="110" spans="1:9" s="63" customFormat="1" ht="31.5">
      <c r="A110" s="12" t="s">
        <v>61</v>
      </c>
      <c r="B110" s="13">
        <v>2610</v>
      </c>
      <c r="C110" s="13">
        <v>241</v>
      </c>
      <c r="D110" s="13"/>
      <c r="E110" s="29">
        <f>SUM(E111:E114)</f>
        <v>0</v>
      </c>
      <c r="F110" s="29">
        <f>SUM(F111:F114)</f>
        <v>0</v>
      </c>
      <c r="G110" s="29">
        <f>SUM(G111:G114)</f>
        <v>0</v>
      </c>
      <c r="H110" s="13"/>
      <c r="I110" s="62"/>
    </row>
    <row r="111" spans="1:8" ht="31.5">
      <c r="A111" s="10" t="s">
        <v>40</v>
      </c>
      <c r="B111" s="9">
        <v>2611</v>
      </c>
      <c r="C111" s="9">
        <v>241</v>
      </c>
      <c r="D111" s="9"/>
      <c r="E111" s="32"/>
      <c r="F111" s="32"/>
      <c r="G111" s="32"/>
      <c r="H111" s="9"/>
    </row>
    <row r="112" spans="1:8" ht="31.5">
      <c r="A112" s="10" t="s">
        <v>41</v>
      </c>
      <c r="B112" s="9">
        <v>2612</v>
      </c>
      <c r="C112" s="9">
        <v>241</v>
      </c>
      <c r="D112" s="9"/>
      <c r="E112" s="32"/>
      <c r="F112" s="32"/>
      <c r="G112" s="32"/>
      <c r="H112" s="9"/>
    </row>
    <row r="113" spans="1:8" ht="31.5">
      <c r="A113" s="10" t="s">
        <v>42</v>
      </c>
      <c r="B113" s="9">
        <v>2613</v>
      </c>
      <c r="C113" s="9">
        <v>241</v>
      </c>
      <c r="D113" s="9"/>
      <c r="E113" s="32"/>
      <c r="F113" s="32"/>
      <c r="G113" s="32"/>
      <c r="H113" s="9"/>
    </row>
    <row r="114" spans="1:8" ht="31.5">
      <c r="A114" s="10" t="s">
        <v>43</v>
      </c>
      <c r="B114" s="9">
        <v>2614</v>
      </c>
      <c r="C114" s="9">
        <v>241</v>
      </c>
      <c r="D114" s="9"/>
      <c r="E114" s="32"/>
      <c r="F114" s="32"/>
      <c r="G114" s="32"/>
      <c r="H114" s="9"/>
    </row>
    <row r="115" spans="1:9" s="63" customFormat="1" ht="47.25">
      <c r="A115" s="12" t="s">
        <v>62</v>
      </c>
      <c r="B115" s="13">
        <v>2620</v>
      </c>
      <c r="C115" s="13">
        <v>242</v>
      </c>
      <c r="D115" s="13"/>
      <c r="E115" s="29">
        <f>SUM(E116:E119)</f>
        <v>0</v>
      </c>
      <c r="F115" s="29">
        <f>SUM(F116:F119)</f>
        <v>0</v>
      </c>
      <c r="G115" s="29">
        <f>SUM(G116:G119)</f>
        <v>0</v>
      </c>
      <c r="H115" s="13"/>
      <c r="I115" s="62"/>
    </row>
    <row r="116" spans="1:8" ht="31.5">
      <c r="A116" s="10" t="s">
        <v>40</v>
      </c>
      <c r="B116" s="9">
        <v>2621</v>
      </c>
      <c r="C116" s="9">
        <v>242</v>
      </c>
      <c r="D116" s="9"/>
      <c r="E116" s="32"/>
      <c r="F116" s="32"/>
      <c r="G116" s="32"/>
      <c r="H116" s="9"/>
    </row>
    <row r="117" spans="1:8" ht="31.5">
      <c r="A117" s="10" t="s">
        <v>41</v>
      </c>
      <c r="B117" s="9">
        <v>2622</v>
      </c>
      <c r="C117" s="9">
        <v>242</v>
      </c>
      <c r="D117" s="9"/>
      <c r="E117" s="32"/>
      <c r="F117" s="32"/>
      <c r="G117" s="32"/>
      <c r="H117" s="9"/>
    </row>
    <row r="118" spans="1:8" ht="31.5">
      <c r="A118" s="10" t="s">
        <v>42</v>
      </c>
      <c r="B118" s="9">
        <v>2623</v>
      </c>
      <c r="C118" s="9">
        <v>242</v>
      </c>
      <c r="D118" s="9"/>
      <c r="E118" s="32"/>
      <c r="F118" s="32"/>
      <c r="G118" s="32"/>
      <c r="H118" s="9"/>
    </row>
    <row r="119" spans="1:8" ht="31.5">
      <c r="A119" s="10" t="s">
        <v>43</v>
      </c>
      <c r="B119" s="9">
        <v>2624</v>
      </c>
      <c r="C119" s="9">
        <v>242</v>
      </c>
      <c r="D119" s="9"/>
      <c r="E119" s="32"/>
      <c r="F119" s="32"/>
      <c r="G119" s="32"/>
      <c r="H119" s="9"/>
    </row>
    <row r="120" spans="1:9" s="63" customFormat="1" ht="47.25">
      <c r="A120" s="12" t="s">
        <v>63</v>
      </c>
      <c r="B120" s="13">
        <v>2630</v>
      </c>
      <c r="C120" s="13">
        <v>243</v>
      </c>
      <c r="D120" s="13"/>
      <c r="E120" s="29">
        <f>SUM(E121:E124)</f>
        <v>0</v>
      </c>
      <c r="F120" s="29">
        <f>SUM(F121:F124)</f>
        <v>0</v>
      </c>
      <c r="G120" s="29">
        <f>SUM(G121:G124)</f>
        <v>0</v>
      </c>
      <c r="H120" s="13"/>
      <c r="I120" s="62"/>
    </row>
    <row r="121" spans="1:8" ht="31.5">
      <c r="A121" s="10" t="s">
        <v>40</v>
      </c>
      <c r="B121" s="9">
        <v>2631</v>
      </c>
      <c r="C121" s="9">
        <v>243</v>
      </c>
      <c r="D121" s="9"/>
      <c r="E121" s="32"/>
      <c r="F121" s="32"/>
      <c r="G121" s="32"/>
      <c r="H121" s="9"/>
    </row>
    <row r="122" spans="1:8" ht="31.5">
      <c r="A122" s="10" t="s">
        <v>41</v>
      </c>
      <c r="B122" s="9">
        <v>2632</v>
      </c>
      <c r="C122" s="9">
        <v>243</v>
      </c>
      <c r="D122" s="9"/>
      <c r="E122" s="32"/>
      <c r="F122" s="32"/>
      <c r="G122" s="32"/>
      <c r="H122" s="9"/>
    </row>
    <row r="123" spans="1:8" ht="31.5">
      <c r="A123" s="10" t="s">
        <v>42</v>
      </c>
      <c r="B123" s="9">
        <v>2633</v>
      </c>
      <c r="C123" s="9">
        <v>243</v>
      </c>
      <c r="D123" s="9"/>
      <c r="E123" s="32"/>
      <c r="F123" s="32"/>
      <c r="G123" s="32"/>
      <c r="H123" s="9"/>
    </row>
    <row r="124" spans="1:8" ht="31.5">
      <c r="A124" s="10" t="s">
        <v>43</v>
      </c>
      <c r="B124" s="9">
        <v>2634</v>
      </c>
      <c r="C124" s="9">
        <v>243</v>
      </c>
      <c r="D124" s="9"/>
      <c r="E124" s="32"/>
      <c r="F124" s="32"/>
      <c r="G124" s="32"/>
      <c r="H124" s="9"/>
    </row>
    <row r="125" spans="1:8" ht="31.5">
      <c r="A125" s="12" t="s">
        <v>64</v>
      </c>
      <c r="B125" s="13">
        <v>2640</v>
      </c>
      <c r="C125" s="13">
        <v>244</v>
      </c>
      <c r="D125" s="12"/>
      <c r="E125" s="29">
        <f>SUM(E127:E148)</f>
        <v>1258700</v>
      </c>
      <c r="F125" s="29">
        <f>SUM(F127:F142)</f>
        <v>1258700</v>
      </c>
      <c r="G125" s="29">
        <f>SUM(G127:G142)</f>
        <v>1258700</v>
      </c>
      <c r="H125" s="12"/>
    </row>
    <row r="126" spans="1:8" ht="15.75">
      <c r="A126" s="10" t="s">
        <v>35</v>
      </c>
      <c r="B126" s="9"/>
      <c r="C126" s="9"/>
      <c r="D126" s="9"/>
      <c r="E126" s="32"/>
      <c r="F126" s="32"/>
      <c r="G126" s="32"/>
      <c r="H126" s="9"/>
    </row>
    <row r="127" spans="1:8" ht="31.5">
      <c r="A127" s="10" t="s">
        <v>40</v>
      </c>
      <c r="B127" s="9">
        <v>2641</v>
      </c>
      <c r="C127" s="9">
        <v>244</v>
      </c>
      <c r="D127" s="9">
        <v>223</v>
      </c>
      <c r="E127" s="37">
        <f>'221, 223'!BP27</f>
        <v>21600</v>
      </c>
      <c r="F127" s="32">
        <f>E127</f>
        <v>21600</v>
      </c>
      <c r="G127" s="32">
        <f>F127</f>
        <v>21600</v>
      </c>
      <c r="H127" s="9"/>
    </row>
    <row r="128" spans="1:8" ht="31.5">
      <c r="A128" s="10" t="s">
        <v>40</v>
      </c>
      <c r="B128" s="9">
        <v>2641</v>
      </c>
      <c r="C128" s="9">
        <v>247</v>
      </c>
      <c r="D128" s="9">
        <v>223</v>
      </c>
      <c r="E128" s="37">
        <f>'221, 223'!BP39</f>
        <v>613600</v>
      </c>
      <c r="F128" s="32">
        <f>E128</f>
        <v>613600</v>
      </c>
      <c r="G128" s="32">
        <f>F128</f>
        <v>613600</v>
      </c>
      <c r="H128" s="9"/>
    </row>
    <row r="129" spans="1:8" ht="31.5">
      <c r="A129" s="10" t="s">
        <v>40</v>
      </c>
      <c r="B129" s="9">
        <v>2642</v>
      </c>
      <c r="C129" s="9">
        <v>244</v>
      </c>
      <c r="D129" s="9">
        <v>221</v>
      </c>
      <c r="E129" s="37"/>
      <c r="F129" s="32">
        <v>0</v>
      </c>
      <c r="G129" s="32">
        <v>0</v>
      </c>
      <c r="H129" s="9"/>
    </row>
    <row r="130" spans="1:9" ht="31.5">
      <c r="A130" s="10" t="s">
        <v>40</v>
      </c>
      <c r="B130" s="9">
        <f>B129+1</f>
        <v>2643</v>
      </c>
      <c r="C130" s="9">
        <v>244</v>
      </c>
      <c r="D130" s="9">
        <v>225</v>
      </c>
      <c r="E130" s="37">
        <f>'225,226'!BN11</f>
        <v>24800</v>
      </c>
      <c r="F130" s="32">
        <f aca="true" t="shared" si="1" ref="F130:G133">E130</f>
        <v>24800</v>
      </c>
      <c r="G130" s="32">
        <f t="shared" si="1"/>
        <v>24800</v>
      </c>
      <c r="H130" s="9"/>
      <c r="I130" s="76"/>
    </row>
    <row r="131" spans="1:8" ht="31.5">
      <c r="A131" s="10" t="s">
        <v>40</v>
      </c>
      <c r="B131" s="9">
        <v>2643</v>
      </c>
      <c r="C131" s="9">
        <v>244</v>
      </c>
      <c r="D131" s="9">
        <v>226</v>
      </c>
      <c r="E131" s="37">
        <f>'225,226'!BN26</f>
        <v>75100</v>
      </c>
      <c r="F131" s="32">
        <f t="shared" si="1"/>
        <v>75100</v>
      </c>
      <c r="G131" s="32">
        <f t="shared" si="1"/>
        <v>75100</v>
      </c>
      <c r="H131" s="9"/>
    </row>
    <row r="132" spans="1:8" ht="31.5">
      <c r="A132" s="10" t="s">
        <v>40</v>
      </c>
      <c r="B132" s="9">
        <v>2644</v>
      </c>
      <c r="C132" s="9">
        <v>244</v>
      </c>
      <c r="D132" s="9">
        <v>342</v>
      </c>
      <c r="E132" s="37">
        <f>'310,340'!BN29</f>
        <v>177000</v>
      </c>
      <c r="F132" s="32">
        <f t="shared" si="1"/>
        <v>177000</v>
      </c>
      <c r="G132" s="32">
        <f t="shared" si="1"/>
        <v>177000</v>
      </c>
      <c r="H132" s="9"/>
    </row>
    <row r="133" spans="1:8" ht="31.5">
      <c r="A133" s="10" t="s">
        <v>40</v>
      </c>
      <c r="B133" s="9">
        <f>B132+1</f>
        <v>2645</v>
      </c>
      <c r="C133" s="9">
        <v>244</v>
      </c>
      <c r="D133" s="9">
        <v>310</v>
      </c>
      <c r="E133" s="37">
        <f>'310,340'!BN20</f>
        <v>20600</v>
      </c>
      <c r="F133" s="32">
        <f t="shared" si="1"/>
        <v>20600</v>
      </c>
      <c r="G133" s="32">
        <f t="shared" si="1"/>
        <v>20600</v>
      </c>
      <c r="H133" s="9"/>
    </row>
    <row r="134" spans="1:8" ht="31.5">
      <c r="A134" s="10" t="s">
        <v>41</v>
      </c>
      <c r="B134" s="9">
        <v>2645</v>
      </c>
      <c r="C134" s="9">
        <v>244</v>
      </c>
      <c r="D134" s="9">
        <v>221</v>
      </c>
      <c r="E134" s="37">
        <f>'221, 223'!BP14</f>
        <v>0</v>
      </c>
      <c r="F134" s="32"/>
      <c r="G134" s="32"/>
      <c r="H134" s="9"/>
    </row>
    <row r="135" spans="1:8" ht="31.5">
      <c r="A135" s="10" t="s">
        <v>41</v>
      </c>
      <c r="B135" s="9">
        <v>2645</v>
      </c>
      <c r="C135" s="9">
        <v>244</v>
      </c>
      <c r="D135" s="9">
        <v>226</v>
      </c>
      <c r="E135" s="37">
        <f>'225,226'!BN34</f>
        <v>27400</v>
      </c>
      <c r="F135" s="32">
        <f>E135</f>
        <v>27400</v>
      </c>
      <c r="G135" s="32">
        <f>F135</f>
        <v>27400</v>
      </c>
      <c r="H135" s="9"/>
    </row>
    <row r="136" spans="1:8" ht="31.5">
      <c r="A136" s="10" t="s">
        <v>238</v>
      </c>
      <c r="B136" s="9">
        <v>2646</v>
      </c>
      <c r="C136" s="9">
        <v>244</v>
      </c>
      <c r="D136" s="9">
        <v>310</v>
      </c>
      <c r="E136" s="32">
        <f>'310,340'!BN11</f>
        <v>38600</v>
      </c>
      <c r="F136" s="32">
        <f>E136</f>
        <v>38600</v>
      </c>
      <c r="G136" s="32">
        <f>F136</f>
        <v>38600</v>
      </c>
      <c r="H136" s="9"/>
    </row>
    <row r="137" spans="1:8" ht="31.5">
      <c r="A137" s="10" t="s">
        <v>41</v>
      </c>
      <c r="B137" s="9">
        <v>2647</v>
      </c>
      <c r="C137" s="9">
        <v>244</v>
      </c>
      <c r="D137" s="9">
        <v>346</v>
      </c>
      <c r="E137" s="32">
        <v>0</v>
      </c>
      <c r="F137" s="32"/>
      <c r="G137" s="32"/>
      <c r="H137" s="9"/>
    </row>
    <row r="138" spans="1:8" ht="31.5">
      <c r="A138" s="10" t="s">
        <v>254</v>
      </c>
      <c r="B138" s="9">
        <v>2648</v>
      </c>
      <c r="C138" s="9">
        <v>244</v>
      </c>
      <c r="D138" s="9">
        <v>342</v>
      </c>
      <c r="E138" s="32">
        <f>'310,340'!BN38</f>
        <v>234000</v>
      </c>
      <c r="F138" s="32">
        <f>F13*90%</f>
        <v>234000</v>
      </c>
      <c r="G138" s="32">
        <f>G13*90%</f>
        <v>234000</v>
      </c>
      <c r="H138" s="9"/>
    </row>
    <row r="139" spans="1:8" ht="31.5">
      <c r="A139" s="10" t="s">
        <v>254</v>
      </c>
      <c r="B139" s="9">
        <f>B138+1</f>
        <v>2649</v>
      </c>
      <c r="C139" s="9">
        <v>244</v>
      </c>
      <c r="D139" s="9">
        <v>346</v>
      </c>
      <c r="E139" s="32">
        <f>'310,340'!BN47</f>
        <v>26000</v>
      </c>
      <c r="F139" s="32">
        <f>F13*10%</f>
        <v>26000</v>
      </c>
      <c r="G139" s="32">
        <f>G13*10%</f>
        <v>26000</v>
      </c>
      <c r="H139" s="9"/>
    </row>
    <row r="140" spans="1:8" ht="31.5">
      <c r="A140" s="10" t="s">
        <v>254</v>
      </c>
      <c r="B140" s="9">
        <v>2649</v>
      </c>
      <c r="C140" s="9">
        <v>244</v>
      </c>
      <c r="D140" s="9">
        <v>310</v>
      </c>
      <c r="E140" s="32">
        <v>0</v>
      </c>
      <c r="F140" s="88"/>
      <c r="G140" s="88"/>
      <c r="H140" s="9"/>
    </row>
    <row r="141" spans="1:8" ht="30">
      <c r="A141" s="81" t="s">
        <v>276</v>
      </c>
      <c r="B141" s="9">
        <v>2650</v>
      </c>
      <c r="C141" s="9">
        <v>244</v>
      </c>
      <c r="D141" s="9">
        <v>310</v>
      </c>
      <c r="E141" s="32">
        <v>0</v>
      </c>
      <c r="F141" s="32"/>
      <c r="G141" s="32"/>
      <c r="H141" s="9"/>
    </row>
    <row r="142" spans="1:9" ht="47.25">
      <c r="A142" s="10" t="s">
        <v>259</v>
      </c>
      <c r="B142" s="9">
        <v>2650</v>
      </c>
      <c r="C142" s="9">
        <v>244</v>
      </c>
      <c r="D142" s="9">
        <v>225</v>
      </c>
      <c r="E142" s="32">
        <v>0</v>
      </c>
      <c r="F142" s="32">
        <v>0</v>
      </c>
      <c r="G142" s="32">
        <v>0</v>
      </c>
      <c r="H142" s="9"/>
      <c r="I142" s="54" t="s">
        <v>258</v>
      </c>
    </row>
    <row r="143" spans="1:10" ht="47.25">
      <c r="A143" s="10" t="s">
        <v>272</v>
      </c>
      <c r="B143" s="9">
        <f>B142+1</f>
        <v>2651</v>
      </c>
      <c r="C143" s="9">
        <v>244</v>
      </c>
      <c r="D143" s="9">
        <v>226</v>
      </c>
      <c r="E143" s="32">
        <v>0</v>
      </c>
      <c r="F143" s="32"/>
      <c r="G143" s="32"/>
      <c r="H143" s="9"/>
      <c r="I143" s="54" t="s">
        <v>273</v>
      </c>
      <c r="J143" s="86"/>
    </row>
    <row r="144" spans="1:10" ht="15.75">
      <c r="A144" s="159" t="s">
        <v>259</v>
      </c>
      <c r="B144" s="9">
        <v>2651</v>
      </c>
      <c r="C144" s="9">
        <v>244</v>
      </c>
      <c r="D144" s="9">
        <v>225</v>
      </c>
      <c r="E144" s="32">
        <v>0</v>
      </c>
      <c r="F144" s="32"/>
      <c r="G144" s="32"/>
      <c r="H144" s="9"/>
      <c r="I144" s="154" t="s">
        <v>262</v>
      </c>
      <c r="J144" s="155"/>
    </row>
    <row r="145" spans="1:10" ht="15.75">
      <c r="A145" s="160"/>
      <c r="B145" s="9">
        <v>2652</v>
      </c>
      <c r="C145" s="9">
        <v>244</v>
      </c>
      <c r="D145" s="9">
        <v>310</v>
      </c>
      <c r="E145" s="32">
        <v>0</v>
      </c>
      <c r="F145" s="32"/>
      <c r="G145" s="32"/>
      <c r="H145" s="9"/>
      <c r="I145" s="154"/>
      <c r="J145" s="155"/>
    </row>
    <row r="146" spans="1:10" ht="30">
      <c r="A146" s="81" t="s">
        <v>263</v>
      </c>
      <c r="B146" s="9">
        <f>B145+1</f>
        <v>2653</v>
      </c>
      <c r="C146" s="9">
        <v>244</v>
      </c>
      <c r="D146" s="9">
        <v>225</v>
      </c>
      <c r="E146" s="32">
        <v>0</v>
      </c>
      <c r="F146" s="32"/>
      <c r="G146" s="32"/>
      <c r="H146" s="9"/>
      <c r="I146" s="82" t="s">
        <v>264</v>
      </c>
      <c r="J146" s="83"/>
    </row>
    <row r="147" spans="1:10" ht="30">
      <c r="A147" s="81" t="s">
        <v>269</v>
      </c>
      <c r="B147" s="9">
        <v>2653</v>
      </c>
      <c r="C147" s="9">
        <v>244</v>
      </c>
      <c r="D147" s="9">
        <v>226</v>
      </c>
      <c r="E147" s="32">
        <v>0</v>
      </c>
      <c r="F147" s="32"/>
      <c r="G147" s="32"/>
      <c r="H147" s="9"/>
      <c r="I147" s="82" t="s">
        <v>271</v>
      </c>
      <c r="J147" s="84"/>
    </row>
    <row r="148" spans="1:10" ht="30">
      <c r="A148" s="81" t="s">
        <v>268</v>
      </c>
      <c r="B148" s="9">
        <v>2654</v>
      </c>
      <c r="C148" s="9">
        <v>244</v>
      </c>
      <c r="D148" s="9">
        <v>310</v>
      </c>
      <c r="E148" s="32">
        <v>0</v>
      </c>
      <c r="F148" s="32"/>
      <c r="G148" s="32"/>
      <c r="H148" s="9"/>
      <c r="I148" s="82" t="s">
        <v>267</v>
      </c>
      <c r="J148" s="83"/>
    </row>
    <row r="149" spans="1:9" s="63" customFormat="1" ht="31.5">
      <c r="A149" s="12" t="s">
        <v>65</v>
      </c>
      <c r="B149" s="13">
        <v>2650</v>
      </c>
      <c r="C149" s="13">
        <v>400</v>
      </c>
      <c r="D149" s="13"/>
      <c r="E149" s="29">
        <f>SUM(E151:E159)</f>
        <v>0</v>
      </c>
      <c r="F149" s="29">
        <f>SUM(F151:F159)</f>
        <v>0</v>
      </c>
      <c r="G149" s="29">
        <f>SUM(G151:G159)</f>
        <v>0</v>
      </c>
      <c r="H149" s="13"/>
      <c r="I149" s="62"/>
    </row>
    <row r="150" spans="1:8" ht="15.75">
      <c r="A150" s="10" t="s">
        <v>24</v>
      </c>
      <c r="B150" s="9"/>
      <c r="C150" s="9"/>
      <c r="D150" s="9"/>
      <c r="E150" s="32"/>
      <c r="F150" s="32"/>
      <c r="G150" s="32"/>
      <c r="H150" s="9"/>
    </row>
    <row r="151" spans="1:8" ht="47.25">
      <c r="A151" s="10" t="s">
        <v>66</v>
      </c>
      <c r="B151" s="9">
        <v>2651</v>
      </c>
      <c r="C151" s="9">
        <v>406</v>
      </c>
      <c r="D151" s="9"/>
      <c r="E151" s="32"/>
      <c r="F151" s="32"/>
      <c r="G151" s="32"/>
      <c r="H151" s="9"/>
    </row>
    <row r="152" spans="1:8" ht="31.5">
      <c r="A152" s="10" t="s">
        <v>40</v>
      </c>
      <c r="B152" s="9">
        <v>2652</v>
      </c>
      <c r="C152" s="9">
        <v>406</v>
      </c>
      <c r="D152" s="9"/>
      <c r="E152" s="32"/>
      <c r="F152" s="32"/>
      <c r="G152" s="32"/>
      <c r="H152" s="9"/>
    </row>
    <row r="153" spans="1:8" ht="31.5">
      <c r="A153" s="10" t="s">
        <v>41</v>
      </c>
      <c r="B153" s="9">
        <v>2653</v>
      </c>
      <c r="C153" s="9">
        <v>406</v>
      </c>
      <c r="D153" s="9"/>
      <c r="E153" s="32"/>
      <c r="F153" s="32"/>
      <c r="G153" s="32"/>
      <c r="H153" s="9"/>
    </row>
    <row r="154" spans="1:8" ht="31.5">
      <c r="A154" s="10" t="s">
        <v>42</v>
      </c>
      <c r="B154" s="9">
        <v>2654</v>
      </c>
      <c r="C154" s="9">
        <v>406</v>
      </c>
      <c r="D154" s="9"/>
      <c r="E154" s="32"/>
      <c r="F154" s="32"/>
      <c r="G154" s="32"/>
      <c r="H154" s="9"/>
    </row>
    <row r="155" spans="1:8" ht="31.5">
      <c r="A155" s="10" t="s">
        <v>43</v>
      </c>
      <c r="B155" s="9">
        <v>2655</v>
      </c>
      <c r="C155" s="9">
        <v>406</v>
      </c>
      <c r="D155" s="9"/>
      <c r="E155" s="32"/>
      <c r="F155" s="32"/>
      <c r="G155" s="32"/>
      <c r="H155" s="9"/>
    </row>
    <row r="156" spans="1:8" ht="47.25">
      <c r="A156" s="10" t="s">
        <v>67</v>
      </c>
      <c r="B156" s="9">
        <v>2656</v>
      </c>
      <c r="C156" s="9">
        <v>407</v>
      </c>
      <c r="D156" s="9"/>
      <c r="E156" s="32"/>
      <c r="F156" s="32"/>
      <c r="G156" s="32"/>
      <c r="H156" s="9"/>
    </row>
    <row r="157" spans="1:8" ht="31.5">
      <c r="A157" s="10" t="s">
        <v>40</v>
      </c>
      <c r="B157" s="9">
        <v>2657</v>
      </c>
      <c r="C157" s="9">
        <v>407</v>
      </c>
      <c r="D157" s="9"/>
      <c r="E157" s="32"/>
      <c r="F157" s="32"/>
      <c r="G157" s="32"/>
      <c r="H157" s="9"/>
    </row>
    <row r="158" spans="1:8" ht="31.5">
      <c r="A158" s="10" t="s">
        <v>41</v>
      </c>
      <c r="B158" s="9">
        <v>2658</v>
      </c>
      <c r="C158" s="9">
        <v>407</v>
      </c>
      <c r="D158" s="9"/>
      <c r="E158" s="32"/>
      <c r="F158" s="32"/>
      <c r="G158" s="32"/>
      <c r="H158" s="9"/>
    </row>
    <row r="159" spans="1:8" ht="31.5">
      <c r="A159" s="10" t="s">
        <v>42</v>
      </c>
      <c r="B159" s="9">
        <v>2659</v>
      </c>
      <c r="C159" s="9">
        <v>407</v>
      </c>
      <c r="D159" s="9"/>
      <c r="E159" s="32"/>
      <c r="F159" s="32"/>
      <c r="G159" s="32"/>
      <c r="H159" s="9"/>
    </row>
    <row r="160" spans="1:8" ht="31.5">
      <c r="A160" s="10" t="s">
        <v>43</v>
      </c>
      <c r="B160" s="9">
        <v>2660</v>
      </c>
      <c r="C160" s="9">
        <v>407</v>
      </c>
      <c r="D160" s="9"/>
      <c r="E160" s="32"/>
      <c r="F160" s="32"/>
      <c r="G160" s="32"/>
      <c r="H160" s="9"/>
    </row>
    <row r="161" spans="1:9" s="63" customFormat="1" ht="17.25">
      <c r="A161" s="64" t="s">
        <v>249</v>
      </c>
      <c r="B161" s="13">
        <v>3000</v>
      </c>
      <c r="C161" s="13">
        <v>100</v>
      </c>
      <c r="D161" s="13"/>
      <c r="E161" s="29">
        <f>SUM(E163:E165)</f>
        <v>0</v>
      </c>
      <c r="F161" s="29">
        <f>SUM(F163:F165)</f>
        <v>0</v>
      </c>
      <c r="G161" s="29">
        <f>SUM(G163:G165)</f>
        <v>0</v>
      </c>
      <c r="H161" s="13" t="s">
        <v>22</v>
      </c>
      <c r="I161" s="62"/>
    </row>
    <row r="162" spans="1:8" ht="15.75">
      <c r="A162" s="10" t="s">
        <v>24</v>
      </c>
      <c r="B162" s="9"/>
      <c r="C162" s="9"/>
      <c r="D162" s="9"/>
      <c r="E162" s="32"/>
      <c r="F162" s="32"/>
      <c r="G162" s="32"/>
      <c r="H162" s="9"/>
    </row>
    <row r="163" spans="1:8" ht="17.25">
      <c r="A163" s="59" t="s">
        <v>250</v>
      </c>
      <c r="B163" s="9">
        <v>3010</v>
      </c>
      <c r="C163" s="9"/>
      <c r="D163" s="9"/>
      <c r="E163" s="32"/>
      <c r="F163" s="32"/>
      <c r="G163" s="32"/>
      <c r="H163" s="9" t="s">
        <v>22</v>
      </c>
    </row>
    <row r="164" spans="1:8" ht="17.25">
      <c r="A164" s="59" t="s">
        <v>251</v>
      </c>
      <c r="B164" s="9">
        <v>3020</v>
      </c>
      <c r="C164" s="9"/>
      <c r="D164" s="9"/>
      <c r="E164" s="32"/>
      <c r="F164" s="32"/>
      <c r="G164" s="32"/>
      <c r="H164" s="9" t="s">
        <v>22</v>
      </c>
    </row>
    <row r="165" spans="1:8" ht="17.25">
      <c r="A165" s="59" t="s">
        <v>252</v>
      </c>
      <c r="B165" s="9">
        <v>3030</v>
      </c>
      <c r="C165" s="9"/>
      <c r="D165" s="9"/>
      <c r="E165" s="32"/>
      <c r="F165" s="32"/>
      <c r="G165" s="32"/>
      <c r="H165" s="9" t="s">
        <v>22</v>
      </c>
    </row>
    <row r="166" spans="1:9" s="63" customFormat="1" ht="17.25">
      <c r="A166" s="64" t="s">
        <v>253</v>
      </c>
      <c r="B166" s="13">
        <v>4000</v>
      </c>
      <c r="C166" s="13" t="s">
        <v>22</v>
      </c>
      <c r="D166" s="13"/>
      <c r="E166" s="29">
        <f>SUM(E168)</f>
        <v>0</v>
      </c>
      <c r="F166" s="29">
        <f>SUM(F168)</f>
        <v>0</v>
      </c>
      <c r="G166" s="29">
        <f>SUM(G168)</f>
        <v>0</v>
      </c>
      <c r="H166" s="13" t="s">
        <v>22</v>
      </c>
      <c r="I166" s="62"/>
    </row>
    <row r="167" spans="1:8" ht="15.75">
      <c r="A167" s="10" t="s">
        <v>35</v>
      </c>
      <c r="B167" s="9"/>
      <c r="C167" s="9"/>
      <c r="D167" s="9"/>
      <c r="E167" s="32"/>
      <c r="F167" s="32"/>
      <c r="G167" s="32"/>
      <c r="H167" s="9"/>
    </row>
    <row r="168" spans="1:9" s="63" customFormat="1" ht="15.75">
      <c r="A168" s="12" t="s">
        <v>68</v>
      </c>
      <c r="B168" s="13">
        <v>4010</v>
      </c>
      <c r="C168" s="13">
        <v>610</v>
      </c>
      <c r="D168" s="13"/>
      <c r="E168" s="29">
        <f>SUM(E169:E170)</f>
        <v>0</v>
      </c>
      <c r="F168" s="29">
        <f>SUM(F169:F170)</f>
        <v>0</v>
      </c>
      <c r="G168" s="29">
        <f>SUM(G169:G170)</f>
        <v>0</v>
      </c>
      <c r="H168" s="13" t="s">
        <v>22</v>
      </c>
      <c r="I168" s="62"/>
    </row>
    <row r="169" spans="1:8" ht="30">
      <c r="A169" s="81" t="s">
        <v>281</v>
      </c>
      <c r="B169" s="9">
        <v>4011</v>
      </c>
      <c r="C169" s="9">
        <v>610</v>
      </c>
      <c r="D169" s="9"/>
      <c r="E169" s="32"/>
      <c r="F169" s="32"/>
      <c r="G169" s="32"/>
      <c r="H169" s="9" t="s">
        <v>22</v>
      </c>
    </row>
    <row r="170" spans="1:8" ht="31.5">
      <c r="A170" s="10" t="s">
        <v>69</v>
      </c>
      <c r="B170" s="9">
        <v>4012</v>
      </c>
      <c r="C170" s="9">
        <v>610</v>
      </c>
      <c r="D170" s="9"/>
      <c r="E170" s="32"/>
      <c r="F170" s="32"/>
      <c r="G170" s="32"/>
      <c r="H170" s="9" t="s">
        <v>22</v>
      </c>
    </row>
    <row r="172" spans="1:14" ht="18.75">
      <c r="A172" s="52" t="s">
        <v>95</v>
      </c>
      <c r="B172" s="55"/>
      <c r="C172" s="157"/>
      <c r="D172" s="157"/>
      <c r="E172" s="157"/>
      <c r="F172" s="68"/>
      <c r="G172" s="158" t="str">
        <f>'стр 1'!M12</f>
        <v>Н.А. Чаплыгина</v>
      </c>
      <c r="H172" s="158"/>
      <c r="I172" s="69"/>
      <c r="J172" s="70"/>
      <c r="K172" s="70"/>
      <c r="L172" s="70"/>
      <c r="M172" s="70"/>
      <c r="N172" s="70"/>
    </row>
    <row r="173" spans="2:14" ht="15">
      <c r="B173" s="55"/>
      <c r="C173" s="162" t="s">
        <v>105</v>
      </c>
      <c r="D173" s="162"/>
      <c r="E173" s="162"/>
      <c r="F173" s="71" t="s">
        <v>106</v>
      </c>
      <c r="G173" s="162" t="s">
        <v>107</v>
      </c>
      <c r="H173" s="162"/>
      <c r="I173" s="69"/>
      <c r="J173" s="72"/>
      <c r="K173" s="72"/>
      <c r="L173" s="72"/>
      <c r="M173" s="72"/>
      <c r="N173" s="72"/>
    </row>
    <row r="174" spans="2:14" ht="15.75">
      <c r="B174" s="55"/>
      <c r="C174" s="55"/>
      <c r="D174" s="55"/>
      <c r="E174" s="55"/>
      <c r="F174" s="55"/>
      <c r="G174" s="19"/>
      <c r="H174" s="70"/>
      <c r="I174" s="69"/>
      <c r="J174" s="70"/>
      <c r="K174" s="70"/>
      <c r="L174" s="70"/>
      <c r="M174" s="70"/>
      <c r="N174" s="70"/>
    </row>
    <row r="175" spans="1:14" ht="18.75">
      <c r="A175" s="52" t="s">
        <v>96</v>
      </c>
      <c r="B175" s="55"/>
      <c r="C175" s="157"/>
      <c r="D175" s="157"/>
      <c r="E175" s="157"/>
      <c r="F175" s="68"/>
      <c r="G175" s="158" t="s">
        <v>231</v>
      </c>
      <c r="H175" s="158"/>
      <c r="I175" s="73"/>
      <c r="J175" s="70"/>
      <c r="K175" s="70"/>
      <c r="L175" s="74"/>
      <c r="M175" s="74"/>
      <c r="N175" s="74"/>
    </row>
    <row r="176" spans="2:14" ht="15">
      <c r="B176" s="55"/>
      <c r="C176" s="162" t="s">
        <v>105</v>
      </c>
      <c r="D176" s="162"/>
      <c r="E176" s="162"/>
      <c r="F176" s="71" t="s">
        <v>106</v>
      </c>
      <c r="G176" s="162" t="s">
        <v>107</v>
      </c>
      <c r="H176" s="162"/>
      <c r="I176" s="73"/>
      <c r="J176" s="72"/>
      <c r="K176" s="72"/>
      <c r="L176" s="72"/>
      <c r="M176" s="72"/>
      <c r="N176" s="72"/>
    </row>
    <row r="177" spans="2:14" ht="15">
      <c r="B177" s="55"/>
      <c r="C177" s="55"/>
      <c r="D177" s="55"/>
      <c r="E177" s="55"/>
      <c r="F177" s="55"/>
      <c r="G177" s="70"/>
      <c r="H177" s="70"/>
      <c r="I177" s="73"/>
      <c r="J177" s="70"/>
      <c r="K177" s="70"/>
      <c r="L177" s="70"/>
      <c r="M177" s="70"/>
      <c r="N177" s="70"/>
    </row>
    <row r="178" spans="1:14" ht="18.75">
      <c r="A178" s="52" t="s">
        <v>97</v>
      </c>
      <c r="B178" s="55"/>
      <c r="C178" s="157" t="s">
        <v>322</v>
      </c>
      <c r="D178" s="157"/>
      <c r="E178" s="157"/>
      <c r="F178" s="68"/>
      <c r="G178" s="158" t="s">
        <v>323</v>
      </c>
      <c r="H178" s="158"/>
      <c r="I178" s="73"/>
      <c r="J178" s="70"/>
      <c r="K178" s="70"/>
      <c r="L178" s="74"/>
      <c r="M178" s="74"/>
      <c r="N178" s="74"/>
    </row>
    <row r="179" spans="2:14" ht="15">
      <c r="B179" s="55"/>
      <c r="C179" s="162" t="s">
        <v>105</v>
      </c>
      <c r="D179" s="162"/>
      <c r="E179" s="162"/>
      <c r="F179" s="71" t="s">
        <v>106</v>
      </c>
      <c r="G179" s="162" t="s">
        <v>107</v>
      </c>
      <c r="H179" s="162"/>
      <c r="I179" s="73"/>
      <c r="J179" s="72"/>
      <c r="K179" s="72"/>
      <c r="L179" s="72"/>
      <c r="M179" s="72"/>
      <c r="N179" s="72"/>
    </row>
    <row r="181" ht="15">
      <c r="E181" s="87"/>
    </row>
    <row r="182" ht="15">
      <c r="E182" s="87"/>
    </row>
  </sheetData>
  <sheetProtection/>
  <mergeCells count="20">
    <mergeCell ref="C178:E178"/>
    <mergeCell ref="G178:H178"/>
    <mergeCell ref="C179:E179"/>
    <mergeCell ref="G179:H179"/>
    <mergeCell ref="C173:E173"/>
    <mergeCell ref="G173:H173"/>
    <mergeCell ref="C175:E175"/>
    <mergeCell ref="G175:H175"/>
    <mergeCell ref="C176:E176"/>
    <mergeCell ref="G176:H176"/>
    <mergeCell ref="I144:I145"/>
    <mergeCell ref="J144:J145"/>
    <mergeCell ref="D2:D3"/>
    <mergeCell ref="C172:E172"/>
    <mergeCell ref="G172:H172"/>
    <mergeCell ref="A144:A145"/>
    <mergeCell ref="A2:A3"/>
    <mergeCell ref="B2:B3"/>
    <mergeCell ref="C2:C3"/>
    <mergeCell ref="E2:H2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37" location="примечания!A19" display="прочие поступления, всего6"/>
    <hyperlink ref="A161" location="примечания!A26" display="Выплаты, уменьшающие доход, всего8"/>
    <hyperlink ref="A163" location="примечания!A26" display="налог на прибыль8"/>
    <hyperlink ref="A164" location="примечания!A26" display="налог на добавленную стоимость8"/>
    <hyperlink ref="A165" location="примечания!A26" display="прочие налоги, уменьшающие доход8"/>
    <hyperlink ref="A108" location="примечания!A23" display="расходы на закупку товаров, работ, услуг, всего7"/>
    <hyperlink ref="A166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rintOptions/>
  <pageMargins left="0.3937007874015748" right="0.3937007874015748" top="0.18" bottom="0.17" header="0.16" footer="0.17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2.7109375" style="1" customWidth="1"/>
    <col min="2" max="2" width="46.00390625" style="1" customWidth="1"/>
    <col min="3" max="4" width="9.140625" style="1" customWidth="1"/>
    <col min="5" max="8" width="18.140625" style="1" customWidth="1"/>
  </cols>
  <sheetData>
    <row r="1" ht="21" customHeight="1">
      <c r="A1" s="30" t="s">
        <v>208</v>
      </c>
    </row>
    <row r="2" spans="1:8" s="7" customFormat="1" ht="15.75">
      <c r="A2" s="161" t="s">
        <v>70</v>
      </c>
      <c r="B2" s="161" t="s">
        <v>18</v>
      </c>
      <c r="C2" s="161" t="s">
        <v>71</v>
      </c>
      <c r="D2" s="161" t="s">
        <v>72</v>
      </c>
      <c r="E2" s="161" t="s">
        <v>20</v>
      </c>
      <c r="F2" s="161"/>
      <c r="G2" s="161"/>
      <c r="H2" s="161"/>
    </row>
    <row r="3" spans="1:8" s="7" customFormat="1" ht="63">
      <c r="A3" s="161"/>
      <c r="B3" s="161"/>
      <c r="C3" s="161"/>
      <c r="D3" s="161"/>
      <c r="E3" s="9" t="s">
        <v>357</v>
      </c>
      <c r="F3" s="9" t="s">
        <v>358</v>
      </c>
      <c r="G3" s="9" t="s">
        <v>359</v>
      </c>
      <c r="H3" s="9" t="s">
        <v>21</v>
      </c>
    </row>
    <row r="4" spans="1:8" s="7" customFormat="1" ht="15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s="28" customFormat="1" ht="32.25">
      <c r="A5" s="26">
        <v>1</v>
      </c>
      <c r="B5" s="31" t="s">
        <v>209</v>
      </c>
      <c r="C5" s="26">
        <v>26000</v>
      </c>
      <c r="D5" s="26" t="s">
        <v>22</v>
      </c>
      <c r="E5" s="27">
        <f>E7+E8+E9+E10+E11</f>
        <v>1258700</v>
      </c>
      <c r="F5" s="27">
        <f>F7+F8+F9+F10+F11</f>
        <v>1258700</v>
      </c>
      <c r="G5" s="27">
        <f>G7+G8+G9+G10+G11</f>
        <v>1258700</v>
      </c>
      <c r="H5" s="27">
        <f>H7+H8+H9+H10+H11</f>
        <v>0</v>
      </c>
    </row>
    <row r="6" spans="1:8" ht="15.75">
      <c r="A6" s="9"/>
      <c r="B6" s="10" t="s">
        <v>24</v>
      </c>
      <c r="C6" s="9"/>
      <c r="D6" s="9"/>
      <c r="E6" s="21"/>
      <c r="F6" s="21"/>
      <c r="G6" s="21"/>
      <c r="H6" s="21"/>
    </row>
    <row r="7" spans="1:8" ht="163.5" customHeight="1">
      <c r="A7" s="9" t="s">
        <v>73</v>
      </c>
      <c r="B7" s="23" t="s">
        <v>210</v>
      </c>
      <c r="C7" s="9">
        <v>26100</v>
      </c>
      <c r="D7" s="9" t="s">
        <v>22</v>
      </c>
      <c r="E7" s="21"/>
      <c r="F7" s="21"/>
      <c r="G7" s="21"/>
      <c r="H7" s="21"/>
    </row>
    <row r="8" spans="1:8" ht="77.25">
      <c r="A8" s="9" t="s">
        <v>74</v>
      </c>
      <c r="B8" s="23" t="s">
        <v>211</v>
      </c>
      <c r="C8" s="9">
        <v>26200</v>
      </c>
      <c r="D8" s="9" t="s">
        <v>22</v>
      </c>
      <c r="E8" s="21"/>
      <c r="F8" s="21"/>
      <c r="G8" s="21"/>
      <c r="H8" s="21"/>
    </row>
    <row r="9" spans="1:8" ht="47.25">
      <c r="A9" s="9" t="s">
        <v>75</v>
      </c>
      <c r="B9" s="23" t="s">
        <v>212</v>
      </c>
      <c r="C9" s="9">
        <v>26300</v>
      </c>
      <c r="D9" s="9" t="s">
        <v>22</v>
      </c>
      <c r="E9" s="21"/>
      <c r="F9" s="21"/>
      <c r="G9" s="21"/>
      <c r="H9" s="21"/>
    </row>
    <row r="10" spans="1:8" ht="47.25">
      <c r="A10" s="9" t="s">
        <v>76</v>
      </c>
      <c r="B10" s="23" t="s">
        <v>213</v>
      </c>
      <c r="C10" s="9">
        <v>26400</v>
      </c>
      <c r="D10" s="9" t="s">
        <v>22</v>
      </c>
      <c r="E10" s="21"/>
      <c r="F10" s="21"/>
      <c r="G10" s="21"/>
      <c r="H10" s="21"/>
    </row>
    <row r="11" spans="1:8" s="28" customFormat="1" ht="62.25">
      <c r="A11" s="26" t="s">
        <v>77</v>
      </c>
      <c r="B11" s="31" t="s">
        <v>214</v>
      </c>
      <c r="C11" s="26">
        <v>26500</v>
      </c>
      <c r="D11" s="26" t="s">
        <v>22</v>
      </c>
      <c r="E11" s="27">
        <f>E13+E17+E21+E22</f>
        <v>1258700</v>
      </c>
      <c r="F11" s="27">
        <f>F13+F17+F21+F22</f>
        <v>1258700</v>
      </c>
      <c r="G11" s="27">
        <f>G13+G17+G21+G22</f>
        <v>1258700</v>
      </c>
      <c r="H11" s="27">
        <f>H13+H17+H21+H22</f>
        <v>0</v>
      </c>
    </row>
    <row r="12" spans="1:8" ht="15.75">
      <c r="A12" s="9"/>
      <c r="B12" s="10" t="s">
        <v>24</v>
      </c>
      <c r="C12" s="9"/>
      <c r="D12" s="9"/>
      <c r="E12" s="21"/>
      <c r="F12" s="21"/>
      <c r="G12" s="21"/>
      <c r="H12" s="21"/>
    </row>
    <row r="13" spans="1:8" s="14" customFormat="1" ht="47.25">
      <c r="A13" s="13" t="s">
        <v>104</v>
      </c>
      <c r="B13" s="12" t="s">
        <v>78</v>
      </c>
      <c r="C13" s="13">
        <v>26510</v>
      </c>
      <c r="D13" s="13" t="s">
        <v>22</v>
      </c>
      <c r="E13" s="22">
        <f>E15+E16</f>
        <v>1258700</v>
      </c>
      <c r="F13" s="22">
        <f>F15+F16</f>
        <v>1258700</v>
      </c>
      <c r="G13" s="22">
        <f>G15+G16</f>
        <v>1258700</v>
      </c>
      <c r="H13" s="22">
        <f>H15+H16</f>
        <v>0</v>
      </c>
    </row>
    <row r="14" spans="1:8" ht="15.75">
      <c r="A14" s="9"/>
      <c r="B14" s="10" t="s">
        <v>24</v>
      </c>
      <c r="C14" s="9"/>
      <c r="D14" s="9"/>
      <c r="E14" s="21"/>
      <c r="F14" s="21"/>
      <c r="G14" s="21"/>
      <c r="H14" s="21"/>
    </row>
    <row r="15" spans="1:8" ht="31.5">
      <c r="A15" s="9" t="s">
        <v>79</v>
      </c>
      <c r="B15" s="10" t="s">
        <v>80</v>
      </c>
      <c r="C15" s="9">
        <v>26511</v>
      </c>
      <c r="D15" s="9" t="s">
        <v>22</v>
      </c>
      <c r="E15" s="21">
        <v>1258700</v>
      </c>
      <c r="F15" s="21">
        <v>1258700</v>
      </c>
      <c r="G15" s="21">
        <v>1258700</v>
      </c>
      <c r="H15" s="21">
        <v>0</v>
      </c>
    </row>
    <row r="16" spans="1:8" ht="32.25">
      <c r="A16" s="9" t="s">
        <v>81</v>
      </c>
      <c r="B16" s="23" t="s">
        <v>215</v>
      </c>
      <c r="C16" s="9">
        <v>26512</v>
      </c>
      <c r="D16" s="9" t="s">
        <v>22</v>
      </c>
      <c r="E16" s="21"/>
      <c r="F16" s="21"/>
      <c r="G16" s="21"/>
      <c r="H16" s="21"/>
    </row>
    <row r="17" spans="1:8" s="14" customFormat="1" ht="63">
      <c r="A17" s="13" t="s">
        <v>82</v>
      </c>
      <c r="B17" s="12" t="s">
        <v>83</v>
      </c>
      <c r="C17" s="13">
        <v>26520</v>
      </c>
      <c r="D17" s="13" t="s">
        <v>22</v>
      </c>
      <c r="E17" s="22">
        <f>E19+E20</f>
        <v>0</v>
      </c>
      <c r="F17" s="22">
        <f>F19+F20</f>
        <v>0</v>
      </c>
      <c r="G17" s="22">
        <f>G19+G20</f>
        <v>0</v>
      </c>
      <c r="H17" s="22">
        <f>H19+H20</f>
        <v>0</v>
      </c>
    </row>
    <row r="18" spans="1:8" ht="15.75">
      <c r="A18" s="9"/>
      <c r="B18" s="10" t="s">
        <v>24</v>
      </c>
      <c r="C18" s="9"/>
      <c r="D18" s="9"/>
      <c r="E18" s="9"/>
      <c r="F18" s="9"/>
      <c r="G18" s="9"/>
      <c r="H18" s="9"/>
    </row>
    <row r="19" spans="1:8" ht="31.5">
      <c r="A19" s="9" t="s">
        <v>84</v>
      </c>
      <c r="B19" s="10" t="s">
        <v>80</v>
      </c>
      <c r="C19" s="9">
        <v>26521</v>
      </c>
      <c r="D19" s="9" t="s">
        <v>22</v>
      </c>
      <c r="E19" s="9"/>
      <c r="F19" s="9"/>
      <c r="G19" s="9"/>
      <c r="H19" s="9"/>
    </row>
    <row r="20" spans="1:8" ht="32.25">
      <c r="A20" s="9" t="s">
        <v>85</v>
      </c>
      <c r="B20" s="23" t="s">
        <v>215</v>
      </c>
      <c r="C20" s="9">
        <v>26522</v>
      </c>
      <c r="D20" s="9" t="s">
        <v>22</v>
      </c>
      <c r="E20" s="9"/>
      <c r="F20" s="9"/>
      <c r="G20" s="9"/>
      <c r="H20" s="9"/>
    </row>
    <row r="21" spans="1:8" ht="32.25">
      <c r="A21" s="9" t="s">
        <v>86</v>
      </c>
      <c r="B21" s="23" t="s">
        <v>216</v>
      </c>
      <c r="C21" s="9">
        <v>26530</v>
      </c>
      <c r="D21" s="9" t="s">
        <v>22</v>
      </c>
      <c r="E21" s="9"/>
      <c r="F21" s="9"/>
      <c r="G21" s="9"/>
      <c r="H21" s="9"/>
    </row>
    <row r="22" spans="1:8" s="14" customFormat="1" ht="31.5">
      <c r="A22" s="13" t="s">
        <v>169</v>
      </c>
      <c r="B22" s="12" t="s">
        <v>87</v>
      </c>
      <c r="C22" s="13">
        <v>26550</v>
      </c>
      <c r="D22" s="13" t="s">
        <v>22</v>
      </c>
      <c r="E22" s="22">
        <f>E24+E25</f>
        <v>0</v>
      </c>
      <c r="F22" s="22">
        <f>F24+F25</f>
        <v>0</v>
      </c>
      <c r="G22" s="22">
        <f>G24+G25</f>
        <v>0</v>
      </c>
      <c r="H22" s="22">
        <f>H24+H25</f>
        <v>0</v>
      </c>
    </row>
    <row r="23" spans="1:8" ht="15.75">
      <c r="A23" s="9"/>
      <c r="B23" s="10" t="s">
        <v>24</v>
      </c>
      <c r="C23" s="9"/>
      <c r="D23" s="9"/>
      <c r="E23" s="9"/>
      <c r="F23" s="9"/>
      <c r="G23" s="9"/>
      <c r="H23" s="9"/>
    </row>
    <row r="24" spans="1:8" ht="31.5">
      <c r="A24" s="9" t="s">
        <v>88</v>
      </c>
      <c r="B24" s="10" t="s">
        <v>80</v>
      </c>
      <c r="C24" s="9">
        <v>26551</v>
      </c>
      <c r="D24" s="9" t="s">
        <v>22</v>
      </c>
      <c r="E24" s="9"/>
      <c r="F24" s="9"/>
      <c r="G24" s="9"/>
      <c r="H24" s="9"/>
    </row>
    <row r="25" spans="1:8" ht="31.5">
      <c r="A25" s="9" t="s">
        <v>89</v>
      </c>
      <c r="B25" s="10" t="s">
        <v>90</v>
      </c>
      <c r="C25" s="9">
        <v>26552</v>
      </c>
      <c r="D25" s="9" t="s">
        <v>22</v>
      </c>
      <c r="E25" s="9"/>
      <c r="F25" s="9"/>
      <c r="G25" s="9"/>
      <c r="H25" s="9"/>
    </row>
    <row r="26" spans="1:8" s="28" customFormat="1" ht="62.25">
      <c r="A26" s="26" t="s">
        <v>91</v>
      </c>
      <c r="B26" s="31" t="s">
        <v>217</v>
      </c>
      <c r="C26" s="26">
        <v>26600</v>
      </c>
      <c r="D26" s="26" t="s">
        <v>22</v>
      </c>
      <c r="E26" s="26">
        <v>1258700</v>
      </c>
      <c r="F26" s="26">
        <v>1258700</v>
      </c>
      <c r="G26" s="26">
        <v>1258700</v>
      </c>
      <c r="H26" s="26"/>
    </row>
    <row r="27" spans="1:8" ht="15.75">
      <c r="A27" s="9"/>
      <c r="B27" s="10" t="s">
        <v>92</v>
      </c>
      <c r="C27" s="9">
        <v>26610</v>
      </c>
      <c r="D27" s="9"/>
      <c r="E27" s="9"/>
      <c r="F27" s="9"/>
      <c r="G27" s="9"/>
      <c r="H27" s="9"/>
    </row>
    <row r="28" spans="1:8" s="28" customFormat="1" ht="78.75">
      <c r="A28" s="26" t="s">
        <v>93</v>
      </c>
      <c r="B28" s="25" t="s">
        <v>94</v>
      </c>
      <c r="C28" s="26">
        <v>26700</v>
      </c>
      <c r="D28" s="26" t="s">
        <v>22</v>
      </c>
      <c r="E28" s="26"/>
      <c r="F28" s="26"/>
      <c r="G28" s="26"/>
      <c r="H28" s="26"/>
    </row>
    <row r="29" spans="1:8" ht="15.75">
      <c r="A29" s="9"/>
      <c r="B29" s="10" t="s">
        <v>92</v>
      </c>
      <c r="C29" s="9">
        <v>26710</v>
      </c>
      <c r="D29" s="9"/>
      <c r="E29" s="9"/>
      <c r="F29" s="9"/>
      <c r="G29" s="9"/>
      <c r="H29" s="9"/>
    </row>
    <row r="31" spans="1:14" ht="18.75">
      <c r="A31" s="8" t="s">
        <v>95</v>
      </c>
      <c r="B31"/>
      <c r="C31" s="166"/>
      <c r="D31" s="166"/>
      <c r="E31" s="166"/>
      <c r="F31" s="11"/>
      <c r="G31" s="167" t="str">
        <f>'Раздел 1'!G172:H172</f>
        <v>Н.А. Чаплыгина</v>
      </c>
      <c r="H31" s="167"/>
      <c r="I31" s="4"/>
      <c r="J31" s="17"/>
      <c r="K31" s="17"/>
      <c r="L31" s="17"/>
      <c r="M31" s="17"/>
      <c r="N31" s="17"/>
    </row>
    <row r="32" spans="1:14" ht="15">
      <c r="A32"/>
      <c r="B32"/>
      <c r="C32" s="162" t="s">
        <v>105</v>
      </c>
      <c r="D32" s="162"/>
      <c r="E32" s="162"/>
      <c r="F32" s="20" t="s">
        <v>106</v>
      </c>
      <c r="G32" s="162" t="s">
        <v>107</v>
      </c>
      <c r="H32" s="162"/>
      <c r="I32" s="4"/>
      <c r="J32" s="18"/>
      <c r="K32" s="18"/>
      <c r="L32" s="18"/>
      <c r="M32" s="18"/>
      <c r="N32" s="18"/>
    </row>
    <row r="33" spans="1:14" ht="15">
      <c r="A33"/>
      <c r="B33"/>
      <c r="C33"/>
      <c r="D33"/>
      <c r="E33"/>
      <c r="F33"/>
      <c r="G33" s="17"/>
      <c r="H33" s="17"/>
      <c r="I33" s="17"/>
      <c r="J33" s="17"/>
      <c r="K33" s="17"/>
      <c r="L33" s="17"/>
      <c r="M33" s="17"/>
      <c r="N33" s="17"/>
    </row>
    <row r="34" spans="1:14" ht="18.75">
      <c r="A34" s="8" t="s">
        <v>97</v>
      </c>
      <c r="B34"/>
      <c r="C34" s="166"/>
      <c r="D34" s="166"/>
      <c r="E34" s="166"/>
      <c r="F34" s="11"/>
      <c r="G34" s="167"/>
      <c r="H34" s="167"/>
      <c r="I34" s="17"/>
      <c r="J34" s="17"/>
      <c r="K34" s="17"/>
      <c r="L34" s="4"/>
      <c r="M34" s="4"/>
      <c r="N34" s="4"/>
    </row>
    <row r="35" spans="1:14" ht="15">
      <c r="A35"/>
      <c r="B35"/>
      <c r="C35" s="162" t="s">
        <v>105</v>
      </c>
      <c r="D35" s="162"/>
      <c r="E35" s="162"/>
      <c r="F35" s="20" t="s">
        <v>106</v>
      </c>
      <c r="G35" s="162" t="s">
        <v>107</v>
      </c>
      <c r="H35" s="162"/>
      <c r="I35" s="17"/>
      <c r="J35" s="18"/>
      <c r="K35" s="18"/>
      <c r="L35" s="18"/>
      <c r="M35" s="18"/>
      <c r="N35" s="18"/>
    </row>
    <row r="36" spans="1:14" ht="15">
      <c r="A36"/>
      <c r="B36"/>
      <c r="C36"/>
      <c r="D36"/>
      <c r="E36"/>
      <c r="F36"/>
      <c r="G36" s="17"/>
      <c r="H36" s="17"/>
      <c r="I36" s="17"/>
      <c r="J36" s="17"/>
      <c r="K36" s="17"/>
      <c r="L36" s="17"/>
      <c r="M36" s="17"/>
      <c r="N36" s="17"/>
    </row>
    <row r="37" spans="1:8" ht="15">
      <c r="A37"/>
      <c r="B37"/>
      <c r="C37"/>
      <c r="D37"/>
      <c r="E37"/>
      <c r="F37"/>
      <c r="G37"/>
      <c r="H37"/>
    </row>
    <row r="38" spans="1:8" ht="18.75">
      <c r="A38" s="8" t="s">
        <v>98</v>
      </c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10" ht="18.75">
      <c r="A41" s="165"/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18.75">
      <c r="A42" s="165" t="s">
        <v>101</v>
      </c>
      <c r="B42" s="165"/>
      <c r="C42" s="165"/>
      <c r="D42" s="165"/>
      <c r="E42" s="165"/>
      <c r="F42" s="15"/>
      <c r="G42" s="15"/>
      <c r="H42" s="15"/>
      <c r="I42" s="15"/>
      <c r="J42" s="15"/>
    </row>
    <row r="43" spans="1:10" ht="44.25" customHeight="1">
      <c r="A43" s="151" t="s">
        <v>229</v>
      </c>
      <c r="B43" s="151"/>
      <c r="C43" s="151"/>
      <c r="D43" s="151"/>
      <c r="E43" s="151"/>
      <c r="F43" s="15"/>
      <c r="G43" s="15"/>
      <c r="H43" s="15"/>
      <c r="I43" s="15"/>
      <c r="J43" s="15"/>
    </row>
    <row r="44" spans="1:10" ht="15.75">
      <c r="A44" s="168" t="s">
        <v>103</v>
      </c>
      <c r="B44" s="168"/>
      <c r="C44" s="168"/>
      <c r="D44" s="168"/>
      <c r="E44" s="168"/>
      <c r="F44" s="16"/>
      <c r="G44" s="16"/>
      <c r="H44" s="16"/>
      <c r="I44" s="16"/>
      <c r="J44" s="16"/>
    </row>
    <row r="45" spans="1:10" ht="15.75">
      <c r="A45" s="168" t="s">
        <v>102</v>
      </c>
      <c r="B45" s="168"/>
      <c r="C45" s="168"/>
      <c r="D45" s="168"/>
      <c r="E45" s="168"/>
      <c r="F45" s="16"/>
      <c r="G45" s="16"/>
      <c r="H45" s="16"/>
      <c r="I45" s="16"/>
      <c r="J45" s="16"/>
    </row>
    <row r="46" spans="1:10" ht="18.75">
      <c r="A46" s="163" t="s">
        <v>230</v>
      </c>
      <c r="B46" s="163"/>
      <c r="C46" s="163"/>
      <c r="D46" s="163"/>
      <c r="E46" s="163"/>
      <c r="F46" s="15"/>
      <c r="G46" s="15"/>
      <c r="H46" s="15"/>
      <c r="I46" s="15"/>
      <c r="J46" s="15"/>
    </row>
    <row r="47" spans="1:10" ht="15.75">
      <c r="A47" s="164" t="s">
        <v>100</v>
      </c>
      <c r="B47" s="164"/>
      <c r="C47" s="164"/>
      <c r="D47" s="164"/>
      <c r="E47" s="164"/>
      <c r="F47" s="16"/>
      <c r="G47" s="16"/>
      <c r="H47" s="16"/>
      <c r="I47" s="16"/>
      <c r="J47" s="16"/>
    </row>
    <row r="48" spans="1:10" ht="18.75">
      <c r="A48" s="165" t="s">
        <v>99</v>
      </c>
      <c r="B48" s="165"/>
      <c r="C48" s="165"/>
      <c r="D48" s="165"/>
      <c r="E48" s="165"/>
      <c r="F48" s="15"/>
      <c r="G48" s="15"/>
      <c r="H48" s="15"/>
      <c r="I48" s="15"/>
      <c r="J48" s="15"/>
    </row>
    <row r="49" spans="1:10" ht="18.75">
      <c r="A49" s="165" t="s">
        <v>282</v>
      </c>
      <c r="B49" s="165"/>
      <c r="C49" s="165"/>
      <c r="D49" s="165"/>
      <c r="E49" s="165"/>
      <c r="F49" s="15"/>
      <c r="G49" s="15"/>
      <c r="H49" s="15"/>
      <c r="I49" s="15"/>
      <c r="J49" s="15"/>
    </row>
    <row r="50" spans="1:10" ht="18.75">
      <c r="A50" s="15"/>
      <c r="B50" s="15"/>
      <c r="C50" s="15"/>
      <c r="D50" s="15"/>
      <c r="E50" s="15"/>
      <c r="F50" s="15"/>
      <c r="G50" s="15"/>
      <c r="H50" s="15"/>
      <c r="I50" s="15"/>
      <c r="J50" s="15"/>
    </row>
  </sheetData>
  <sheetProtection/>
  <mergeCells count="22">
    <mergeCell ref="C31:E31"/>
    <mergeCell ref="A2:A3"/>
    <mergeCell ref="B2:B3"/>
    <mergeCell ref="C2:C3"/>
    <mergeCell ref="D2:D3"/>
    <mergeCell ref="E2:H2"/>
    <mergeCell ref="A49:E49"/>
    <mergeCell ref="G31:H31"/>
    <mergeCell ref="G34:H34"/>
    <mergeCell ref="C32:E32"/>
    <mergeCell ref="G32:H32"/>
    <mergeCell ref="C35:E35"/>
    <mergeCell ref="A42:E42"/>
    <mergeCell ref="A43:E43"/>
    <mergeCell ref="A44:E44"/>
    <mergeCell ref="A45:E45"/>
    <mergeCell ref="A46:E46"/>
    <mergeCell ref="A47:E47"/>
    <mergeCell ref="A48:E48"/>
    <mergeCell ref="C34:E34"/>
    <mergeCell ref="A41:J41"/>
    <mergeCell ref="G35:H35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0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11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16" location="примечания!A47" display="в соответствии с Федеральным законом № 223-ФЗ14"/>
    <hyperlink ref="B20" location="примечания!A47" display="в соответствии с Федеральным законом № 223-ФЗ14"/>
    <hyperlink ref="B21" location="примечания!A49" display="за счет субсидий, предоставляемых на осуществление капитальных вложений15"/>
    <hyperlink ref="B26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SheetLayoutView="100" zoomScalePageLayoutView="0" workbookViewId="0" topLeftCell="A13">
      <selection activeCell="O28" sqref="O28"/>
    </sheetView>
  </sheetViews>
  <sheetFormatPr defaultColWidth="1.1484375" defaultRowHeight="15"/>
  <cols>
    <col min="1" max="1" width="4.140625" style="91" customWidth="1"/>
    <col min="2" max="2" width="21.421875" style="91" customWidth="1"/>
    <col min="3" max="3" width="14.140625" style="91" customWidth="1"/>
    <col min="4" max="4" width="25.7109375" style="91" customWidth="1"/>
    <col min="5" max="9" width="16.8515625" style="91" hidden="1" customWidth="1"/>
    <col min="10" max="10" width="15.421875" style="91" bestFit="1" customWidth="1"/>
    <col min="11" max="11" width="5.421875" style="91" customWidth="1"/>
    <col min="12" max="12" width="16.7109375" style="91" customWidth="1"/>
    <col min="13" max="13" width="10.00390625" style="91" bestFit="1" customWidth="1"/>
    <col min="14" max="16384" width="1.1484375" style="91" customWidth="1"/>
  </cols>
  <sheetData>
    <row r="1" spans="1:13" ht="12.75">
      <c r="A1" s="171" t="s">
        <v>324</v>
      </c>
      <c r="B1" s="171"/>
      <c r="C1" s="171"/>
      <c r="D1" s="171"/>
      <c r="E1" s="171"/>
      <c r="F1" s="171"/>
      <c r="G1" s="171"/>
      <c r="H1" s="171"/>
      <c r="I1" s="171"/>
      <c r="J1" s="171"/>
      <c r="K1" s="110"/>
      <c r="L1" s="90"/>
      <c r="M1" s="90"/>
    </row>
    <row r="2" spans="1:13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90"/>
    </row>
    <row r="3" spans="1:13" ht="12.75">
      <c r="A3" s="171" t="s">
        <v>108</v>
      </c>
      <c r="B3" s="171"/>
      <c r="C3" s="170" t="s">
        <v>288</v>
      </c>
      <c r="D3" s="170"/>
      <c r="E3" s="170"/>
      <c r="F3" s="170"/>
      <c r="G3" s="170"/>
      <c r="H3" s="170"/>
      <c r="I3" s="170"/>
      <c r="J3" s="170"/>
      <c r="K3" s="111"/>
      <c r="L3" s="92"/>
      <c r="M3" s="92"/>
    </row>
    <row r="4" spans="4:13" ht="12.75"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1" ht="12.75">
      <c r="A5" s="172" t="s">
        <v>289</v>
      </c>
      <c r="B5" s="172" t="s">
        <v>290</v>
      </c>
      <c r="C5" s="172" t="s">
        <v>291</v>
      </c>
      <c r="D5" s="178" t="str">
        <f>D26</f>
        <v>Месячный ФОТ по штатному расписанию</v>
      </c>
      <c r="E5" s="179"/>
      <c r="F5" s="179"/>
      <c r="G5" s="180"/>
      <c r="H5" s="169" t="s">
        <v>292</v>
      </c>
      <c r="I5" s="169" t="s">
        <v>293</v>
      </c>
      <c r="J5" s="169" t="s">
        <v>294</v>
      </c>
      <c r="K5" s="104"/>
    </row>
    <row r="6" spans="1:11" ht="12.75">
      <c r="A6" s="173"/>
      <c r="B6" s="173"/>
      <c r="C6" s="173"/>
      <c r="D6" s="181"/>
      <c r="E6" s="182"/>
      <c r="F6" s="182"/>
      <c r="G6" s="183"/>
      <c r="H6" s="169"/>
      <c r="I6" s="169"/>
      <c r="J6" s="169"/>
      <c r="K6" s="104"/>
    </row>
    <row r="7" spans="1:11" ht="12.75">
      <c r="A7" s="174"/>
      <c r="B7" s="174"/>
      <c r="C7" s="174"/>
      <c r="D7" s="184"/>
      <c r="E7" s="185"/>
      <c r="F7" s="185"/>
      <c r="G7" s="186"/>
      <c r="H7" s="169"/>
      <c r="I7" s="169"/>
      <c r="J7" s="169"/>
      <c r="K7" s="104"/>
    </row>
    <row r="8" spans="1:12" ht="12.75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5</v>
      </c>
      <c r="K8" s="104"/>
      <c r="L8" s="94"/>
    </row>
    <row r="9" spans="1:11" s="96" customFormat="1" ht="12.75">
      <c r="A9" s="112">
        <v>1</v>
      </c>
      <c r="B9" s="95" t="s">
        <v>225</v>
      </c>
      <c r="C9" s="95">
        <v>1</v>
      </c>
      <c r="D9" s="95">
        <v>24066.85</v>
      </c>
      <c r="E9" s="95"/>
      <c r="F9" s="95"/>
      <c r="G9" s="95"/>
      <c r="H9" s="95"/>
      <c r="I9" s="95"/>
      <c r="J9" s="95">
        <f>ROUNDUP(D9*12,-1)</f>
        <v>288810</v>
      </c>
      <c r="K9" s="134"/>
    </row>
    <row r="10" spans="1:12" s="96" customFormat="1" ht="25.5">
      <c r="A10" s="112" t="s">
        <v>112</v>
      </c>
      <c r="B10" s="95" t="s">
        <v>226</v>
      </c>
      <c r="C10" s="95">
        <v>2.5</v>
      </c>
      <c r="D10" s="95">
        <v>45719.22</v>
      </c>
      <c r="E10" s="95"/>
      <c r="F10" s="95"/>
      <c r="G10" s="95"/>
      <c r="H10" s="95"/>
      <c r="I10" s="95"/>
      <c r="J10" s="95">
        <f>ROUNDUP(D10*12,-1)</f>
        <v>548640</v>
      </c>
      <c r="K10" s="134"/>
      <c r="L10" s="96">
        <f>J10/12/C10</f>
        <v>18288</v>
      </c>
    </row>
    <row r="11" spans="1:11" s="96" customFormat="1" ht="12.75">
      <c r="A11" s="112" t="s">
        <v>284</v>
      </c>
      <c r="B11" s="95" t="s">
        <v>227</v>
      </c>
      <c r="C11" s="95">
        <v>1.15</v>
      </c>
      <c r="D11" s="95">
        <v>16308.3</v>
      </c>
      <c r="E11" s="95"/>
      <c r="F11" s="95"/>
      <c r="G11" s="95"/>
      <c r="H11" s="95"/>
      <c r="I11" s="95"/>
      <c r="J11" s="95">
        <f>ROUNDUP(D11*12,-1)</f>
        <v>195700</v>
      </c>
      <c r="K11" s="134"/>
    </row>
    <row r="12" spans="1:11" s="96" customFormat="1" ht="12.75">
      <c r="A12" s="112" t="s">
        <v>113</v>
      </c>
      <c r="B12" s="95" t="s">
        <v>295</v>
      </c>
      <c r="C12" s="95">
        <v>1</v>
      </c>
      <c r="D12" s="95">
        <v>15279</v>
      </c>
      <c r="E12" s="95"/>
      <c r="F12" s="95"/>
      <c r="G12" s="95"/>
      <c r="H12" s="95"/>
      <c r="I12" s="95"/>
      <c r="J12" s="95">
        <f>ROUNDUP(D12*12,-1)</f>
        <v>183350</v>
      </c>
      <c r="K12" s="134"/>
    </row>
    <row r="13" spans="1:11" s="96" customFormat="1" ht="25.5">
      <c r="A13" s="112" t="s">
        <v>114</v>
      </c>
      <c r="B13" s="95" t="s">
        <v>283</v>
      </c>
      <c r="C13" s="95">
        <v>0.5</v>
      </c>
      <c r="D13" s="95">
        <v>7639.5</v>
      </c>
      <c r="E13" s="95"/>
      <c r="F13" s="95"/>
      <c r="G13" s="95"/>
      <c r="H13" s="95"/>
      <c r="I13" s="95"/>
      <c r="J13" s="95">
        <f>ROUNDUP(D13*12,-1)</f>
        <v>91680</v>
      </c>
      <c r="K13" s="134"/>
    </row>
    <row r="14" spans="1:11" s="96" customFormat="1" ht="12.75">
      <c r="A14" s="112" t="s">
        <v>115</v>
      </c>
      <c r="B14" s="95" t="s">
        <v>228</v>
      </c>
      <c r="C14" s="95">
        <v>1</v>
      </c>
      <c r="D14" s="95">
        <v>15279</v>
      </c>
      <c r="E14" s="95"/>
      <c r="F14" s="95"/>
      <c r="G14" s="95"/>
      <c r="H14" s="95"/>
      <c r="I14" s="95"/>
      <c r="J14" s="95">
        <f>ROUNDUP(D14*12,-3)</f>
        <v>184000</v>
      </c>
      <c r="K14" s="134"/>
    </row>
    <row r="15" spans="1:13" s="96" customFormat="1" ht="12.75">
      <c r="A15" s="175" t="s">
        <v>116</v>
      </c>
      <c r="B15" s="176"/>
      <c r="C15" s="113">
        <f>SUM(C9:C14)</f>
        <v>7.15</v>
      </c>
      <c r="D15" s="113">
        <f>SUM(D9:D14)</f>
        <v>124291.87000000001</v>
      </c>
      <c r="E15" s="113" t="s">
        <v>22</v>
      </c>
      <c r="F15" s="113" t="s">
        <v>22</v>
      </c>
      <c r="G15" s="113" t="s">
        <v>22</v>
      </c>
      <c r="H15" s="113" t="s">
        <v>22</v>
      </c>
      <c r="I15" s="113" t="s">
        <v>22</v>
      </c>
      <c r="J15" s="116">
        <f>ROUNDUP(SUM(J9:J14),-3)+481000</f>
        <v>1974000</v>
      </c>
      <c r="K15" s="137"/>
      <c r="L15" s="97">
        <f>J15*30.2%</f>
        <v>596148</v>
      </c>
      <c r="M15" s="96">
        <v>1974000</v>
      </c>
    </row>
    <row r="16" spans="12:13" ht="12.75">
      <c r="L16" s="94"/>
      <c r="M16" s="94">
        <f>M15-J15</f>
        <v>0</v>
      </c>
    </row>
    <row r="17" spans="1:12" ht="12.75">
      <c r="A17" s="171" t="s">
        <v>108</v>
      </c>
      <c r="B17" s="171"/>
      <c r="C17" s="170"/>
      <c r="D17" s="170"/>
      <c r="E17" s="92"/>
      <c r="L17" s="94"/>
    </row>
    <row r="18" spans="1:12" ht="12.75">
      <c r="A18" s="171" t="s">
        <v>296</v>
      </c>
      <c r="B18" s="171"/>
      <c r="C18" s="171"/>
      <c r="D18" s="171"/>
      <c r="L18" s="94"/>
    </row>
    <row r="19" spans="1:12" ht="25.5">
      <c r="A19" s="93" t="str">
        <f>A5</f>
        <v>№ п/п</v>
      </c>
      <c r="B19" s="93" t="s">
        <v>118</v>
      </c>
      <c r="C19" s="93" t="s">
        <v>297</v>
      </c>
      <c r="L19" s="94">
        <v>2694000</v>
      </c>
    </row>
    <row r="20" spans="1:12" ht="12.75">
      <c r="A20" s="93">
        <v>1</v>
      </c>
      <c r="B20" s="93">
        <v>2</v>
      </c>
      <c r="C20" s="93">
        <v>3</v>
      </c>
      <c r="L20" s="94">
        <f>L19*97.5%</f>
        <v>2626650</v>
      </c>
    </row>
    <row r="21" spans="1:12" ht="25.5">
      <c r="A21" s="93">
        <v>1</v>
      </c>
      <c r="B21" s="99" t="s">
        <v>298</v>
      </c>
      <c r="C21" s="100">
        <v>5000</v>
      </c>
      <c r="L21" s="94">
        <f>L19*2.5%</f>
        <v>67350</v>
      </c>
    </row>
    <row r="22" spans="1:3" ht="12.75">
      <c r="A22" s="177" t="s">
        <v>116</v>
      </c>
      <c r="B22" s="177"/>
      <c r="C22" s="117">
        <f>SUM(C21)</f>
        <v>5000</v>
      </c>
    </row>
    <row r="24" spans="1:13" ht="12.75">
      <c r="A24" s="171" t="s">
        <v>108</v>
      </c>
      <c r="B24" s="171"/>
      <c r="C24" s="170" t="s">
        <v>299</v>
      </c>
      <c r="D24" s="170"/>
      <c r="E24" s="170"/>
      <c r="F24" s="170"/>
      <c r="G24" s="170"/>
      <c r="H24" s="170"/>
      <c r="I24" s="170"/>
      <c r="J24" s="170"/>
      <c r="K24" s="111"/>
      <c r="L24" s="92"/>
      <c r="M24" s="92"/>
    </row>
    <row r="25" spans="4:13" ht="12.75"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1" ht="12.75">
      <c r="A26" s="172" t="s">
        <v>289</v>
      </c>
      <c r="B26" s="172" t="s">
        <v>290</v>
      </c>
      <c r="C26" s="172" t="s">
        <v>291</v>
      </c>
      <c r="D26" s="178" t="s">
        <v>300</v>
      </c>
      <c r="E26" s="114"/>
      <c r="F26" s="114"/>
      <c r="G26" s="115"/>
      <c r="H26" s="172" t="s">
        <v>292</v>
      </c>
      <c r="I26" s="172" t="s">
        <v>293</v>
      </c>
      <c r="J26" s="172" t="s">
        <v>297</v>
      </c>
      <c r="K26" s="104"/>
    </row>
    <row r="27" spans="1:11" ht="12.75">
      <c r="A27" s="173"/>
      <c r="B27" s="173"/>
      <c r="C27" s="173"/>
      <c r="D27" s="181"/>
      <c r="E27" s="169" t="s">
        <v>24</v>
      </c>
      <c r="F27" s="169"/>
      <c r="G27" s="169"/>
      <c r="H27" s="173"/>
      <c r="I27" s="173"/>
      <c r="J27" s="173"/>
      <c r="K27" s="104"/>
    </row>
    <row r="28" spans="1:11" ht="38.25">
      <c r="A28" s="174"/>
      <c r="B28" s="174"/>
      <c r="C28" s="174"/>
      <c r="D28" s="184"/>
      <c r="E28" s="93" t="s">
        <v>301</v>
      </c>
      <c r="F28" s="93" t="s">
        <v>302</v>
      </c>
      <c r="G28" s="93" t="s">
        <v>303</v>
      </c>
      <c r="H28" s="174"/>
      <c r="I28" s="174"/>
      <c r="J28" s="174"/>
      <c r="K28" s="104"/>
    </row>
    <row r="29" spans="1:11" ht="12.75">
      <c r="A29" s="93">
        <v>1</v>
      </c>
      <c r="B29" s="93">
        <v>2</v>
      </c>
      <c r="C29" s="93">
        <v>3</v>
      </c>
      <c r="D29" s="93">
        <v>4</v>
      </c>
      <c r="E29" s="93">
        <v>5</v>
      </c>
      <c r="F29" s="93">
        <v>6</v>
      </c>
      <c r="G29" s="93">
        <v>7</v>
      </c>
      <c r="H29" s="93">
        <v>8</v>
      </c>
      <c r="I29" s="93">
        <v>9</v>
      </c>
      <c r="J29" s="93">
        <v>5</v>
      </c>
      <c r="K29" s="104"/>
    </row>
    <row r="30" spans="1:11" s="96" customFormat="1" ht="25.5">
      <c r="A30" s="112" t="s">
        <v>304</v>
      </c>
      <c r="B30" s="95" t="s">
        <v>305</v>
      </c>
      <c r="C30" s="95">
        <v>0.2</v>
      </c>
      <c r="D30" s="95">
        <v>3055.8</v>
      </c>
      <c r="E30" s="95"/>
      <c r="F30" s="95"/>
      <c r="G30" s="95"/>
      <c r="H30" s="95"/>
      <c r="I30" s="95"/>
      <c r="J30" s="95">
        <f>ROUNDUP(D30*12,-3)</f>
        <v>37000</v>
      </c>
      <c r="K30" s="134"/>
    </row>
    <row r="31" spans="1:11" s="96" customFormat="1" ht="12.75">
      <c r="A31" s="112" t="s">
        <v>112</v>
      </c>
      <c r="B31" s="95" t="s">
        <v>228</v>
      </c>
      <c r="C31" s="95">
        <v>5.45</v>
      </c>
      <c r="D31" s="95">
        <v>88255.41</v>
      </c>
      <c r="E31" s="95"/>
      <c r="F31" s="95"/>
      <c r="G31" s="95"/>
      <c r="H31" s="95"/>
      <c r="I31" s="95"/>
      <c r="J31" s="95">
        <f>ROUNDUP(D31*12,-1)</f>
        <v>1059070</v>
      </c>
      <c r="K31" s="134"/>
    </row>
    <row r="32" spans="1:12" s="96" customFormat="1" ht="12.75">
      <c r="A32" s="175" t="s">
        <v>116</v>
      </c>
      <c r="B32" s="176"/>
      <c r="C32" s="113">
        <f>C30+C31</f>
        <v>5.65</v>
      </c>
      <c r="D32" s="113"/>
      <c r="E32" s="113" t="s">
        <v>22</v>
      </c>
      <c r="F32" s="113" t="s">
        <v>22</v>
      </c>
      <c r="G32" s="113" t="s">
        <v>22</v>
      </c>
      <c r="H32" s="113" t="s">
        <v>22</v>
      </c>
      <c r="I32" s="113" t="s">
        <v>22</v>
      </c>
      <c r="J32" s="116">
        <f>ROUNDUP(SUM(J30:J31),-3)+161000</f>
        <v>1258000</v>
      </c>
      <c r="K32" s="137"/>
      <c r="L32" s="96">
        <v>1258000</v>
      </c>
    </row>
    <row r="33" ht="12.75">
      <c r="L33" s="94">
        <f>L32-J32</f>
        <v>0</v>
      </c>
    </row>
    <row r="34" spans="1:4" ht="12.75">
      <c r="A34" s="171" t="s">
        <v>108</v>
      </c>
      <c r="B34" s="171"/>
      <c r="C34" s="170"/>
      <c r="D34" s="170"/>
    </row>
    <row r="35" spans="1:4" ht="12.75">
      <c r="A35" s="171" t="s">
        <v>325</v>
      </c>
      <c r="B35" s="171"/>
      <c r="C35" s="171"/>
      <c r="D35" s="171"/>
    </row>
    <row r="36" spans="1:3" ht="25.5">
      <c r="A36" s="93" t="str">
        <f>A26</f>
        <v>№ п/п</v>
      </c>
      <c r="B36" s="93" t="s">
        <v>118</v>
      </c>
      <c r="C36" s="93" t="str">
        <f>C19</f>
        <v>Фонд оплаты труда в год, руб</v>
      </c>
    </row>
    <row r="37" spans="1:3" ht="12.75">
      <c r="A37" s="93">
        <v>1</v>
      </c>
      <c r="B37" s="93">
        <v>2</v>
      </c>
      <c r="C37" s="93">
        <v>3</v>
      </c>
    </row>
    <row r="38" spans="1:3" ht="25.5">
      <c r="A38" s="93">
        <v>1</v>
      </c>
      <c r="B38" s="99" t="s">
        <v>298</v>
      </c>
      <c r="C38" s="100">
        <v>2000</v>
      </c>
    </row>
    <row r="39" spans="1:3" ht="12.75">
      <c r="A39" s="187" t="s">
        <v>116</v>
      </c>
      <c r="B39" s="187"/>
      <c r="C39" s="117">
        <f>SUM(C38)</f>
        <v>2000</v>
      </c>
    </row>
    <row r="41" spans="1:4" ht="12.75">
      <c r="A41" s="188" t="str">
        <f>'стр 1'!J10</f>
        <v>Заведующий  МДОБУ № 33</v>
      </c>
      <c r="B41" s="188"/>
      <c r="D41" s="91" t="str">
        <f>'стр 1'!M12</f>
        <v>Н.А. Чаплыгина</v>
      </c>
    </row>
  </sheetData>
  <sheetProtection/>
  <mergeCells count="31">
    <mergeCell ref="A35:D35"/>
    <mergeCell ref="A18:D18"/>
    <mergeCell ref="B26:B28"/>
    <mergeCell ref="A24:B24"/>
    <mergeCell ref="A39:B39"/>
    <mergeCell ref="A41:B41"/>
    <mergeCell ref="J26:J28"/>
    <mergeCell ref="E27:G27"/>
    <mergeCell ref="A32:B32"/>
    <mergeCell ref="A34:B34"/>
    <mergeCell ref="C34:D34"/>
    <mergeCell ref="D5:G7"/>
    <mergeCell ref="A26:A28"/>
    <mergeCell ref="I5:I7"/>
    <mergeCell ref="C26:C28"/>
    <mergeCell ref="D26:D28"/>
    <mergeCell ref="H26:H28"/>
    <mergeCell ref="I26:I28"/>
    <mergeCell ref="A15:B15"/>
    <mergeCell ref="A17:B17"/>
    <mergeCell ref="C17:D17"/>
    <mergeCell ref="H5:H7"/>
    <mergeCell ref="A22:B22"/>
    <mergeCell ref="J5:J7"/>
    <mergeCell ref="C24:J24"/>
    <mergeCell ref="A1:J1"/>
    <mergeCell ref="A3:B3"/>
    <mergeCell ref="C3:J3"/>
    <mergeCell ref="A5:A7"/>
    <mergeCell ref="B5:B7"/>
    <mergeCell ref="C5:C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SheetLayoutView="100" zoomScalePageLayoutView="0" workbookViewId="0" topLeftCell="A1">
      <selection activeCell="Q49" sqref="Q49"/>
    </sheetView>
  </sheetViews>
  <sheetFormatPr defaultColWidth="1.1484375" defaultRowHeight="15"/>
  <cols>
    <col min="1" max="1" width="3.28125" style="120" customWidth="1"/>
    <col min="2" max="17" width="1.1484375" style="120" customWidth="1"/>
    <col min="18" max="18" width="10.00390625" style="120" bestFit="1" customWidth="1"/>
    <col min="19" max="30" width="1.1484375" style="120" customWidth="1"/>
    <col min="31" max="31" width="7.421875" style="120" bestFit="1" customWidth="1"/>
    <col min="32" max="82" width="1.1484375" style="120" customWidth="1"/>
    <col min="83" max="83" width="12.57421875" style="120" customWidth="1"/>
    <col min="84" max="84" width="5.8515625" style="40" customWidth="1"/>
    <col min="85" max="87" width="1.1484375" style="40" customWidth="1"/>
    <col min="88" max="16384" width="1.1484375" style="40" customWidth="1"/>
  </cols>
  <sheetData>
    <row r="1" spans="1:83" s="39" customFormat="1" ht="15.75">
      <c r="A1" s="211" t="s">
        <v>326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119"/>
      <c r="CD1" s="119"/>
      <c r="CE1" s="119"/>
    </row>
    <row r="2" spans="1:80" ht="15.75">
      <c r="A2" s="211" t="s">
        <v>124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</row>
    <row r="3" spans="1:80" ht="15.75">
      <c r="A3" s="211" t="s">
        <v>125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</row>
    <row r="4" spans="1:83" s="41" customFormat="1" ht="8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</row>
    <row r="5" spans="1:80" ht="12.75">
      <c r="A5" s="190" t="s">
        <v>110</v>
      </c>
      <c r="B5" s="191"/>
      <c r="C5" s="191"/>
      <c r="D5" s="192"/>
      <c r="E5" s="190" t="s">
        <v>126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2"/>
      <c r="BE5" s="190" t="s">
        <v>127</v>
      </c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2"/>
      <c r="BQ5" s="190" t="s">
        <v>128</v>
      </c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2"/>
    </row>
    <row r="6" spans="1:80" ht="12.75">
      <c r="A6" s="193" t="s">
        <v>111</v>
      </c>
      <c r="B6" s="194"/>
      <c r="C6" s="194"/>
      <c r="D6" s="195"/>
      <c r="E6" s="19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5"/>
      <c r="BE6" s="193" t="s">
        <v>129</v>
      </c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5"/>
      <c r="BQ6" s="193" t="s">
        <v>122</v>
      </c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5"/>
    </row>
    <row r="7" spans="1:80" ht="12.75">
      <c r="A7" s="193"/>
      <c r="B7" s="194"/>
      <c r="C7" s="194"/>
      <c r="D7" s="195"/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5"/>
      <c r="BE7" s="193" t="s">
        <v>130</v>
      </c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5"/>
      <c r="BQ7" s="193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5"/>
    </row>
    <row r="8" spans="1:80" ht="12.75">
      <c r="A8" s="196"/>
      <c r="B8" s="197"/>
      <c r="C8" s="197"/>
      <c r="D8" s="198"/>
      <c r="E8" s="196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8"/>
      <c r="BE8" s="196" t="s">
        <v>131</v>
      </c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8"/>
      <c r="BQ8" s="196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8"/>
    </row>
    <row r="9" spans="1:80" ht="12.75">
      <c r="A9" s="202">
        <v>1</v>
      </c>
      <c r="B9" s="203"/>
      <c r="C9" s="203"/>
      <c r="D9" s="204"/>
      <c r="E9" s="202">
        <v>2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4"/>
      <c r="BE9" s="202">
        <v>3</v>
      </c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4"/>
      <c r="BQ9" s="202">
        <v>4</v>
      </c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4"/>
    </row>
    <row r="10" spans="1:80" ht="12.75">
      <c r="A10" s="199" t="s">
        <v>109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1"/>
    </row>
    <row r="11" spans="1:80" ht="12.75">
      <c r="A11" s="202">
        <v>1</v>
      </c>
      <c r="B11" s="203"/>
      <c r="C11" s="203"/>
      <c r="D11" s="204"/>
      <c r="E11" s="205" t="s">
        <v>132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7"/>
      <c r="BE11" s="202" t="s">
        <v>22</v>
      </c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4"/>
      <c r="BQ11" s="208">
        <f>SUM(BQ12:CB13)</f>
        <v>434280</v>
      </c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10"/>
    </row>
    <row r="12" spans="1:80" ht="12.75">
      <c r="A12" s="190" t="s">
        <v>73</v>
      </c>
      <c r="B12" s="191"/>
      <c r="C12" s="191"/>
      <c r="D12" s="192"/>
      <c r="E12" s="212" t="s">
        <v>24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4"/>
      <c r="BE12" s="215">
        <f>'111 '!J15</f>
        <v>1974000</v>
      </c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7"/>
      <c r="BQ12" s="215">
        <f>BE12*22%</f>
        <v>434280</v>
      </c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2"/>
    </row>
    <row r="13" spans="1:80" ht="12.75">
      <c r="A13" s="196"/>
      <c r="B13" s="197"/>
      <c r="C13" s="197"/>
      <c r="D13" s="198"/>
      <c r="E13" s="226" t="s">
        <v>133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8"/>
      <c r="BE13" s="218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  <c r="BQ13" s="223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5"/>
    </row>
    <row r="14" spans="1:80" ht="12.75">
      <c r="A14" s="190">
        <v>2</v>
      </c>
      <c r="B14" s="191"/>
      <c r="C14" s="191"/>
      <c r="D14" s="192"/>
      <c r="E14" s="212" t="s">
        <v>134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4"/>
      <c r="BE14" s="190" t="s">
        <v>22</v>
      </c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215">
        <f>SUM(BQ16:CB20)</f>
        <v>61193.99999999999</v>
      </c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2"/>
    </row>
    <row r="15" spans="1:80" ht="12.75">
      <c r="A15" s="196"/>
      <c r="B15" s="197"/>
      <c r="C15" s="197"/>
      <c r="D15" s="198"/>
      <c r="E15" s="226" t="s">
        <v>135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8"/>
      <c r="BE15" s="196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8"/>
      <c r="BQ15" s="223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5"/>
    </row>
    <row r="16" spans="1:80" ht="12.75">
      <c r="A16" s="190" t="s">
        <v>136</v>
      </c>
      <c r="B16" s="191"/>
      <c r="C16" s="191"/>
      <c r="D16" s="192"/>
      <c r="E16" s="212" t="s">
        <v>24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4"/>
      <c r="BE16" s="215">
        <f>BE12</f>
        <v>1974000</v>
      </c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2"/>
      <c r="BQ16" s="215">
        <f>BE16*2.9%</f>
        <v>57245.99999999999</v>
      </c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2"/>
    </row>
    <row r="17" spans="1:80" ht="12.75">
      <c r="A17" s="193"/>
      <c r="B17" s="194"/>
      <c r="C17" s="194"/>
      <c r="D17" s="195"/>
      <c r="E17" s="232" t="s">
        <v>137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4"/>
      <c r="BE17" s="229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1"/>
      <c r="BQ17" s="229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1"/>
    </row>
    <row r="18" spans="1:80" ht="12.75">
      <c r="A18" s="196"/>
      <c r="B18" s="197"/>
      <c r="C18" s="197"/>
      <c r="D18" s="198"/>
      <c r="E18" s="226" t="s">
        <v>138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8"/>
      <c r="BE18" s="223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5"/>
      <c r="BQ18" s="223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5"/>
    </row>
    <row r="19" spans="1:80" ht="12.75">
      <c r="A19" s="190" t="s">
        <v>139</v>
      </c>
      <c r="B19" s="191"/>
      <c r="C19" s="191"/>
      <c r="D19" s="192"/>
      <c r="E19" s="212" t="s">
        <v>140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4"/>
      <c r="BE19" s="215">
        <f>BE12</f>
        <v>1974000</v>
      </c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2"/>
      <c r="BQ19" s="215">
        <f>BE19*0.2%</f>
        <v>3948</v>
      </c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2"/>
    </row>
    <row r="20" spans="1:80" ht="12.75">
      <c r="A20" s="196"/>
      <c r="B20" s="197"/>
      <c r="C20" s="197"/>
      <c r="D20" s="198"/>
      <c r="E20" s="226" t="s">
        <v>141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8"/>
      <c r="BE20" s="223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5"/>
      <c r="BQ20" s="223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5"/>
    </row>
    <row r="21" spans="1:80" ht="12.75">
      <c r="A21" s="190">
        <v>3</v>
      </c>
      <c r="B21" s="191"/>
      <c r="C21" s="191"/>
      <c r="D21" s="192"/>
      <c r="E21" s="212" t="s">
        <v>142</v>
      </c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4"/>
      <c r="BE21" s="215">
        <f>BE12</f>
        <v>1974000</v>
      </c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2"/>
      <c r="BQ21" s="215">
        <f>BE21*5.1%</f>
        <v>100674</v>
      </c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2"/>
    </row>
    <row r="22" spans="1:83" ht="12.75">
      <c r="A22" s="196"/>
      <c r="B22" s="197"/>
      <c r="C22" s="197"/>
      <c r="D22" s="198"/>
      <c r="E22" s="226" t="s">
        <v>143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8"/>
      <c r="BE22" s="223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5"/>
      <c r="BQ22" s="223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5"/>
      <c r="CE22" s="122"/>
    </row>
    <row r="23" spans="1:83" s="42" customFormat="1" ht="12.75">
      <c r="A23" s="235"/>
      <c r="B23" s="236"/>
      <c r="C23" s="236"/>
      <c r="D23" s="237"/>
      <c r="E23" s="238" t="s">
        <v>116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40"/>
      <c r="BE23" s="235" t="s">
        <v>22</v>
      </c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7"/>
      <c r="BQ23" s="241">
        <f>ROUND((BQ21+BQ14+BQ11),-2)-1100</f>
        <v>595000</v>
      </c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3"/>
      <c r="CC23" s="123"/>
      <c r="CD23" s="123"/>
      <c r="CE23" s="123">
        <v>595000</v>
      </c>
    </row>
    <row r="24" spans="1:83" s="43" customFormat="1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35">
        <f>CE23-BQ23</f>
        <v>0</v>
      </c>
    </row>
    <row r="25" spans="1:83" s="41" customFormat="1" ht="8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</row>
    <row r="26" spans="1:80" ht="12.75">
      <c r="A26" s="190" t="s">
        <v>110</v>
      </c>
      <c r="B26" s="191"/>
      <c r="C26" s="191"/>
      <c r="D26" s="192"/>
      <c r="E26" s="190" t="s">
        <v>126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2"/>
      <c r="BE26" s="190" t="s">
        <v>127</v>
      </c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2"/>
      <c r="BQ26" s="190" t="s">
        <v>128</v>
      </c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2"/>
    </row>
    <row r="27" spans="1:80" ht="12.75">
      <c r="A27" s="193" t="s">
        <v>111</v>
      </c>
      <c r="B27" s="194"/>
      <c r="C27" s="194"/>
      <c r="D27" s="195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5"/>
      <c r="BE27" s="193" t="s">
        <v>129</v>
      </c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5"/>
      <c r="BQ27" s="193" t="s">
        <v>122</v>
      </c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5"/>
    </row>
    <row r="28" spans="1:80" ht="12.75">
      <c r="A28" s="193"/>
      <c r="B28" s="194"/>
      <c r="C28" s="194"/>
      <c r="D28" s="195"/>
      <c r="E28" s="193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5"/>
      <c r="BE28" s="193" t="s">
        <v>130</v>
      </c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5"/>
      <c r="BQ28" s="193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5"/>
    </row>
    <row r="29" spans="1:80" ht="12.75">
      <c r="A29" s="196"/>
      <c r="B29" s="197"/>
      <c r="C29" s="197"/>
      <c r="D29" s="198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8"/>
      <c r="BE29" s="196" t="s">
        <v>131</v>
      </c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8"/>
      <c r="BQ29" s="196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8"/>
    </row>
    <row r="30" spans="1:80" ht="12.75">
      <c r="A30" s="202">
        <v>1</v>
      </c>
      <c r="B30" s="203"/>
      <c r="C30" s="203"/>
      <c r="D30" s="204"/>
      <c r="E30" s="202">
        <v>2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4"/>
      <c r="BE30" s="202">
        <v>3</v>
      </c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4"/>
      <c r="BQ30" s="202">
        <v>4</v>
      </c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4"/>
    </row>
    <row r="31" spans="1:80" ht="12.75">
      <c r="A31" s="199" t="s">
        <v>117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1"/>
    </row>
    <row r="32" spans="1:80" ht="12.75">
      <c r="A32" s="202">
        <v>1</v>
      </c>
      <c r="B32" s="203"/>
      <c r="C32" s="203"/>
      <c r="D32" s="204"/>
      <c r="E32" s="205" t="s">
        <v>132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7"/>
      <c r="BE32" s="202" t="s">
        <v>22</v>
      </c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4"/>
      <c r="BQ32" s="208">
        <f>SUM(BQ33:CB34)</f>
        <v>276760</v>
      </c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10"/>
    </row>
    <row r="33" spans="1:80" ht="12.75">
      <c r="A33" s="190" t="s">
        <v>73</v>
      </c>
      <c r="B33" s="191"/>
      <c r="C33" s="191"/>
      <c r="D33" s="192"/>
      <c r="E33" s="212" t="s">
        <v>24</v>
      </c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4"/>
      <c r="BE33" s="215">
        <f>'111 '!J32</f>
        <v>1258000</v>
      </c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7"/>
      <c r="BQ33" s="215">
        <f>BE33*22%</f>
        <v>276760</v>
      </c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2"/>
    </row>
    <row r="34" spans="1:80" ht="12.75">
      <c r="A34" s="196"/>
      <c r="B34" s="197"/>
      <c r="C34" s="197"/>
      <c r="D34" s="198"/>
      <c r="E34" s="226" t="s">
        <v>133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8"/>
      <c r="BE34" s="218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223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5"/>
    </row>
    <row r="35" spans="1:80" ht="12.75">
      <c r="A35" s="190">
        <v>2</v>
      </c>
      <c r="B35" s="191"/>
      <c r="C35" s="191"/>
      <c r="D35" s="192"/>
      <c r="E35" s="212" t="s">
        <v>134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4"/>
      <c r="BE35" s="190" t="s">
        <v>22</v>
      </c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215">
        <f>SUM(BQ37:CB41)</f>
        <v>38998</v>
      </c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2"/>
    </row>
    <row r="36" spans="1:80" ht="12.75">
      <c r="A36" s="196"/>
      <c r="B36" s="197"/>
      <c r="C36" s="197"/>
      <c r="D36" s="198"/>
      <c r="E36" s="226" t="s">
        <v>135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8"/>
      <c r="BE36" s="196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8"/>
      <c r="BQ36" s="223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5"/>
    </row>
    <row r="37" spans="1:80" ht="12.75">
      <c r="A37" s="190" t="s">
        <v>136</v>
      </c>
      <c r="B37" s="191"/>
      <c r="C37" s="191"/>
      <c r="D37" s="192"/>
      <c r="E37" s="212" t="s">
        <v>24</v>
      </c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4"/>
      <c r="BE37" s="215">
        <f>BE33</f>
        <v>1258000</v>
      </c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215">
        <f>BE37*2.9%</f>
        <v>36482</v>
      </c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2"/>
    </row>
    <row r="38" spans="1:80" ht="12.75">
      <c r="A38" s="193"/>
      <c r="B38" s="194"/>
      <c r="C38" s="194"/>
      <c r="D38" s="195"/>
      <c r="E38" s="232" t="s">
        <v>137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4"/>
      <c r="BE38" s="229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1"/>
      <c r="BQ38" s="229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1"/>
    </row>
    <row r="39" spans="1:80" ht="12.75">
      <c r="A39" s="196"/>
      <c r="B39" s="197"/>
      <c r="C39" s="197"/>
      <c r="D39" s="198"/>
      <c r="E39" s="226" t="s">
        <v>138</v>
      </c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8"/>
      <c r="BE39" s="223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5"/>
      <c r="BQ39" s="223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5"/>
    </row>
    <row r="40" spans="1:80" ht="12.75">
      <c r="A40" s="190" t="s">
        <v>139</v>
      </c>
      <c r="B40" s="191"/>
      <c r="C40" s="191"/>
      <c r="D40" s="192"/>
      <c r="E40" s="212" t="s">
        <v>140</v>
      </c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4"/>
      <c r="BE40" s="215">
        <f>BE33</f>
        <v>1258000</v>
      </c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215">
        <f>BE40*0.2%</f>
        <v>2516</v>
      </c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2"/>
    </row>
    <row r="41" spans="1:80" ht="12.75">
      <c r="A41" s="196"/>
      <c r="B41" s="197"/>
      <c r="C41" s="197"/>
      <c r="D41" s="198"/>
      <c r="E41" s="226" t="s">
        <v>141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8"/>
      <c r="BE41" s="223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223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5"/>
    </row>
    <row r="42" spans="1:80" ht="12.75">
      <c r="A42" s="190">
        <v>3</v>
      </c>
      <c r="B42" s="191"/>
      <c r="C42" s="191"/>
      <c r="D42" s="192"/>
      <c r="E42" s="212" t="s">
        <v>142</v>
      </c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4"/>
      <c r="BE42" s="215">
        <f>BE33</f>
        <v>1258000</v>
      </c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2"/>
      <c r="BQ42" s="215">
        <f>BE42*5.1%</f>
        <v>64157.99999999999</v>
      </c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2"/>
    </row>
    <row r="43" spans="1:80" ht="12.75">
      <c r="A43" s="196"/>
      <c r="B43" s="197"/>
      <c r="C43" s="197"/>
      <c r="D43" s="198"/>
      <c r="E43" s="226" t="s">
        <v>143</v>
      </c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8"/>
      <c r="BE43" s="223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5"/>
      <c r="BQ43" s="223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5"/>
    </row>
    <row r="44" spans="1:83" s="42" customFormat="1" ht="12.75">
      <c r="A44" s="235"/>
      <c r="B44" s="236"/>
      <c r="C44" s="236"/>
      <c r="D44" s="237"/>
      <c r="E44" s="238" t="s">
        <v>116</v>
      </c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40"/>
      <c r="BE44" s="235" t="s">
        <v>22</v>
      </c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7"/>
      <c r="BQ44" s="241">
        <f>ROUND((BQ42+BQ35+BQ32),0)+84</f>
        <v>380000</v>
      </c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  <c r="CC44" s="123"/>
      <c r="CD44" s="123"/>
      <c r="CE44" s="122">
        <v>380000</v>
      </c>
    </row>
    <row r="45" spans="69:83" ht="12.75">
      <c r="BQ45" s="120" t="s">
        <v>236</v>
      </c>
      <c r="CE45" s="122">
        <f>CE44-BQ44</f>
        <v>0</v>
      </c>
    </row>
    <row r="47" spans="1:50" ht="12.75">
      <c r="A47" s="125" t="str">
        <f>'стр 1'!J10</f>
        <v>Заведующий  МДОБУ № 33</v>
      </c>
      <c r="AE47" s="189" t="s">
        <v>255</v>
      </c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</row>
  </sheetData>
  <sheetProtection/>
  <mergeCells count="114">
    <mergeCell ref="A23:D23"/>
    <mergeCell ref="E23:BD23"/>
    <mergeCell ref="BE23:BP23"/>
    <mergeCell ref="BQ23:CB23"/>
    <mergeCell ref="A19:D20"/>
    <mergeCell ref="E19:BD19"/>
    <mergeCell ref="BE19:BP20"/>
    <mergeCell ref="BQ19:CB20"/>
    <mergeCell ref="E20:BD20"/>
    <mergeCell ref="A21:D22"/>
    <mergeCell ref="E21:BD21"/>
    <mergeCell ref="BE21:BP22"/>
    <mergeCell ref="BQ21:CB22"/>
    <mergeCell ref="E22:BD22"/>
    <mergeCell ref="BQ12:CB13"/>
    <mergeCell ref="E13:BD13"/>
    <mergeCell ref="E18:BD18"/>
    <mergeCell ref="E14:BD14"/>
    <mergeCell ref="BE14:BP15"/>
    <mergeCell ref="BQ14:CB15"/>
    <mergeCell ref="E15:BD15"/>
    <mergeCell ref="A16:D18"/>
    <mergeCell ref="E16:BD16"/>
    <mergeCell ref="BE16:BP18"/>
    <mergeCell ref="BQ16:CB18"/>
    <mergeCell ref="E17:BD17"/>
    <mergeCell ref="A42:D43"/>
    <mergeCell ref="E42:BD42"/>
    <mergeCell ref="BE42:BP43"/>
    <mergeCell ref="BQ42:CB43"/>
    <mergeCell ref="E43:BD43"/>
    <mergeCell ref="A44:D44"/>
    <mergeCell ref="E44:BD44"/>
    <mergeCell ref="BE44:BP44"/>
    <mergeCell ref="BQ44:CB44"/>
    <mergeCell ref="E39:BD39"/>
    <mergeCell ref="A40:D41"/>
    <mergeCell ref="E40:BD40"/>
    <mergeCell ref="BE40:BP41"/>
    <mergeCell ref="BQ40:CB41"/>
    <mergeCell ref="E41:BD41"/>
    <mergeCell ref="A35:D36"/>
    <mergeCell ref="E35:BD35"/>
    <mergeCell ref="BE35:BP36"/>
    <mergeCell ref="BQ35:CB36"/>
    <mergeCell ref="E36:BD36"/>
    <mergeCell ref="A37:D39"/>
    <mergeCell ref="E37:BD37"/>
    <mergeCell ref="BE37:BP39"/>
    <mergeCell ref="BQ37:CB39"/>
    <mergeCell ref="E38:BD38"/>
    <mergeCell ref="BE32:BP32"/>
    <mergeCell ref="BQ32:CB32"/>
    <mergeCell ref="A33:D34"/>
    <mergeCell ref="E33:BD33"/>
    <mergeCell ref="BE33:BP34"/>
    <mergeCell ref="BQ33:CB34"/>
    <mergeCell ref="E34:BD34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27:D27"/>
    <mergeCell ref="E27:BD27"/>
    <mergeCell ref="BE27:BP27"/>
    <mergeCell ref="BQ27:CB27"/>
    <mergeCell ref="A28:D28"/>
    <mergeCell ref="E28:BD28"/>
    <mergeCell ref="BE28:BP28"/>
    <mergeCell ref="BQ28:CB28"/>
    <mergeCell ref="A26:D26"/>
    <mergeCell ref="E26:BD26"/>
    <mergeCell ref="BE26:BP26"/>
    <mergeCell ref="BQ26:CB26"/>
    <mergeCell ref="A14:D15"/>
    <mergeCell ref="A7:D7"/>
    <mergeCell ref="E7:BD7"/>
    <mergeCell ref="BE7:BP7"/>
    <mergeCell ref="BQ7:CB7"/>
    <mergeCell ref="A8:D8"/>
    <mergeCell ref="A12:D13"/>
    <mergeCell ref="E12:BD12"/>
    <mergeCell ref="BE12:BP13"/>
    <mergeCell ref="BE8:BP8"/>
    <mergeCell ref="BQ8:CB8"/>
    <mergeCell ref="A9:D9"/>
    <mergeCell ref="E9:BD9"/>
    <mergeCell ref="BE9:BP9"/>
    <mergeCell ref="BQ9:CB9"/>
    <mergeCell ref="A10:CB10"/>
    <mergeCell ref="A11:D11"/>
    <mergeCell ref="E11:BD11"/>
    <mergeCell ref="BE11:BP11"/>
    <mergeCell ref="BQ11:CB11"/>
    <mergeCell ref="BQ6:CB6"/>
    <mergeCell ref="A1:CB1"/>
    <mergeCell ref="A6:D6"/>
    <mergeCell ref="A2:CB2"/>
    <mergeCell ref="A3:CB3"/>
    <mergeCell ref="A5:D5"/>
    <mergeCell ref="AE47:AX47"/>
    <mergeCell ref="E5:BD5"/>
    <mergeCell ref="BE5:BP5"/>
    <mergeCell ref="BQ5:CB5"/>
    <mergeCell ref="E6:BD6"/>
    <mergeCell ref="BE6:BP6"/>
    <mergeCell ref="E8:BD8"/>
    <mergeCell ref="A31:CB31"/>
    <mergeCell ref="A32:D32"/>
    <mergeCell ref="E32:B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41"/>
  <sheetViews>
    <sheetView view="pageBreakPreview" zoomScaleSheetLayoutView="100" zoomScalePageLayoutView="0" workbookViewId="0" topLeftCell="A1">
      <selection activeCell="CW24" sqref="CW24"/>
    </sheetView>
  </sheetViews>
  <sheetFormatPr defaultColWidth="7.421875" defaultRowHeight="15"/>
  <cols>
    <col min="1" max="1" width="7.421875" style="49" bestFit="1" customWidth="1"/>
    <col min="2" max="4" width="1.1484375" style="49" customWidth="1"/>
    <col min="5" max="30" width="1.1484375" style="40" customWidth="1"/>
    <col min="31" max="31" width="7.421875" style="40" bestFit="1" customWidth="1"/>
    <col min="32" max="83" width="1.1484375" style="40" customWidth="1"/>
    <col min="84" max="84" width="7.421875" style="40" customWidth="1"/>
    <col min="85" max="255" width="1.1484375" style="40" customWidth="1"/>
    <col min="256" max="16384" width="7.421875" style="40" bestFit="1" customWidth="1"/>
  </cols>
  <sheetData>
    <row r="1" spans="1:80" s="39" customFormat="1" ht="15.75">
      <c r="A1" s="265" t="s">
        <v>327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</row>
    <row r="2" spans="1:80" s="42" customFormat="1" ht="12.75">
      <c r="A2" s="46"/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1:80" s="39" customFormat="1" ht="15.75">
      <c r="A3" s="265" t="s">
        <v>232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</row>
    <row r="4" spans="1:80" s="39" customFormat="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</row>
    <row r="5" spans="1:80" s="39" customFormat="1" ht="15.75">
      <c r="A5" s="39" t="s">
        <v>108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266" t="s">
        <v>328</v>
      </c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</row>
    <row r="7" spans="1:80" ht="12.75">
      <c r="A7" s="190" t="s">
        <v>110</v>
      </c>
      <c r="B7" s="191"/>
      <c r="C7" s="191"/>
      <c r="D7" s="192"/>
      <c r="E7" s="190" t="s">
        <v>118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2"/>
      <c r="AJ7" s="190" t="s">
        <v>119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2"/>
      <c r="AU7" s="190" t="s">
        <v>119</v>
      </c>
      <c r="AV7" s="191"/>
      <c r="AW7" s="191"/>
      <c r="AX7" s="191"/>
      <c r="AY7" s="191"/>
      <c r="AZ7" s="191"/>
      <c r="BA7" s="191"/>
      <c r="BB7" s="191"/>
      <c r="BC7" s="191"/>
      <c r="BD7" s="192"/>
      <c r="BE7" s="190" t="s">
        <v>144</v>
      </c>
      <c r="BF7" s="191"/>
      <c r="BG7" s="191"/>
      <c r="BH7" s="191"/>
      <c r="BI7" s="191"/>
      <c r="BJ7" s="191"/>
      <c r="BK7" s="191"/>
      <c r="BL7" s="191"/>
      <c r="BM7" s="191"/>
      <c r="BN7" s="191"/>
      <c r="BO7" s="192"/>
      <c r="BP7" s="190" t="s">
        <v>120</v>
      </c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2"/>
    </row>
    <row r="8" spans="1:80" ht="12.75">
      <c r="A8" s="193" t="s">
        <v>111</v>
      </c>
      <c r="B8" s="194"/>
      <c r="C8" s="194"/>
      <c r="D8" s="195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5"/>
      <c r="AJ8" s="193" t="s">
        <v>145</v>
      </c>
      <c r="AK8" s="194"/>
      <c r="AL8" s="194"/>
      <c r="AM8" s="194"/>
      <c r="AN8" s="194"/>
      <c r="AO8" s="194"/>
      <c r="AP8" s="194"/>
      <c r="AQ8" s="194"/>
      <c r="AR8" s="194"/>
      <c r="AS8" s="194"/>
      <c r="AT8" s="195"/>
      <c r="AU8" s="193" t="s">
        <v>146</v>
      </c>
      <c r="AV8" s="194"/>
      <c r="AW8" s="194"/>
      <c r="AX8" s="194"/>
      <c r="AY8" s="194"/>
      <c r="AZ8" s="194"/>
      <c r="BA8" s="194"/>
      <c r="BB8" s="194"/>
      <c r="BC8" s="194"/>
      <c r="BD8" s="195"/>
      <c r="BE8" s="193" t="s">
        <v>147</v>
      </c>
      <c r="BF8" s="194"/>
      <c r="BG8" s="194"/>
      <c r="BH8" s="194"/>
      <c r="BI8" s="194"/>
      <c r="BJ8" s="194"/>
      <c r="BK8" s="194"/>
      <c r="BL8" s="194"/>
      <c r="BM8" s="194"/>
      <c r="BN8" s="194"/>
      <c r="BO8" s="195"/>
      <c r="BP8" s="193" t="s">
        <v>121</v>
      </c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/>
    </row>
    <row r="9" spans="1:80" ht="12.75">
      <c r="A9" s="193"/>
      <c r="B9" s="194"/>
      <c r="C9" s="194"/>
      <c r="D9" s="195"/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  <c r="AJ9" s="193"/>
      <c r="AK9" s="194"/>
      <c r="AL9" s="194"/>
      <c r="AM9" s="194"/>
      <c r="AN9" s="194"/>
      <c r="AO9" s="194"/>
      <c r="AP9" s="194"/>
      <c r="AQ9" s="194"/>
      <c r="AR9" s="194"/>
      <c r="AS9" s="194"/>
      <c r="AT9" s="195"/>
      <c r="AU9" s="193" t="s">
        <v>148</v>
      </c>
      <c r="AV9" s="194"/>
      <c r="AW9" s="194"/>
      <c r="AX9" s="194"/>
      <c r="AY9" s="194"/>
      <c r="AZ9" s="194"/>
      <c r="BA9" s="194"/>
      <c r="BB9" s="194"/>
      <c r="BC9" s="194"/>
      <c r="BD9" s="195"/>
      <c r="BE9" s="193" t="s">
        <v>122</v>
      </c>
      <c r="BF9" s="194"/>
      <c r="BG9" s="194"/>
      <c r="BH9" s="194"/>
      <c r="BI9" s="194"/>
      <c r="BJ9" s="194"/>
      <c r="BK9" s="194"/>
      <c r="BL9" s="194"/>
      <c r="BM9" s="194"/>
      <c r="BN9" s="194"/>
      <c r="BO9" s="195"/>
      <c r="BP9" s="193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5"/>
    </row>
    <row r="10" spans="1:80" ht="12.75">
      <c r="A10" s="196"/>
      <c r="B10" s="197"/>
      <c r="C10" s="197"/>
      <c r="D10" s="198"/>
      <c r="E10" s="196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8"/>
      <c r="AJ10" s="196"/>
      <c r="AK10" s="197"/>
      <c r="AL10" s="197"/>
      <c r="AM10" s="197"/>
      <c r="AN10" s="197"/>
      <c r="AO10" s="197"/>
      <c r="AP10" s="197"/>
      <c r="AQ10" s="197"/>
      <c r="AR10" s="197"/>
      <c r="AS10" s="197"/>
      <c r="AT10" s="198"/>
      <c r="AU10" s="196"/>
      <c r="AV10" s="197"/>
      <c r="AW10" s="197"/>
      <c r="AX10" s="197"/>
      <c r="AY10" s="197"/>
      <c r="AZ10" s="197"/>
      <c r="BA10" s="197"/>
      <c r="BB10" s="197"/>
      <c r="BC10" s="197"/>
      <c r="BD10" s="198"/>
      <c r="BE10" s="196"/>
      <c r="BF10" s="197"/>
      <c r="BG10" s="197"/>
      <c r="BH10" s="197"/>
      <c r="BI10" s="197"/>
      <c r="BJ10" s="197"/>
      <c r="BK10" s="197"/>
      <c r="BL10" s="197"/>
      <c r="BM10" s="197"/>
      <c r="BN10" s="197"/>
      <c r="BO10" s="198"/>
      <c r="BP10" s="196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8"/>
    </row>
    <row r="11" spans="1:80" ht="12.75">
      <c r="A11" s="196">
        <v>1</v>
      </c>
      <c r="B11" s="197"/>
      <c r="C11" s="197"/>
      <c r="D11" s="198"/>
      <c r="E11" s="196">
        <v>2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196">
        <v>3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8"/>
      <c r="AU11" s="196">
        <v>4</v>
      </c>
      <c r="AV11" s="197"/>
      <c r="AW11" s="197"/>
      <c r="AX11" s="197"/>
      <c r="AY11" s="197"/>
      <c r="AZ11" s="197"/>
      <c r="BA11" s="197"/>
      <c r="BB11" s="197"/>
      <c r="BC11" s="197"/>
      <c r="BD11" s="198"/>
      <c r="BE11" s="196">
        <v>5</v>
      </c>
      <c r="BF11" s="197"/>
      <c r="BG11" s="197"/>
      <c r="BH11" s="197"/>
      <c r="BI11" s="197"/>
      <c r="BJ11" s="197"/>
      <c r="BK11" s="197"/>
      <c r="BL11" s="197"/>
      <c r="BM11" s="197"/>
      <c r="BN11" s="197"/>
      <c r="BO11" s="198"/>
      <c r="BP11" s="196">
        <v>6</v>
      </c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</row>
    <row r="12" spans="1:80" ht="12.75">
      <c r="A12" s="253">
        <v>1</v>
      </c>
      <c r="B12" s="254"/>
      <c r="C12" s="254"/>
      <c r="D12" s="255"/>
      <c r="E12" s="256" t="s">
        <v>233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8"/>
      <c r="AJ12" s="259"/>
      <c r="AK12" s="260"/>
      <c r="AL12" s="260"/>
      <c r="AM12" s="260"/>
      <c r="AN12" s="260"/>
      <c r="AO12" s="260"/>
      <c r="AP12" s="260"/>
      <c r="AQ12" s="260"/>
      <c r="AR12" s="260"/>
      <c r="AS12" s="260"/>
      <c r="AT12" s="261"/>
      <c r="AU12" s="259"/>
      <c r="AV12" s="260"/>
      <c r="AW12" s="260"/>
      <c r="AX12" s="260"/>
      <c r="AY12" s="260"/>
      <c r="AZ12" s="260"/>
      <c r="BA12" s="260"/>
      <c r="BB12" s="260"/>
      <c r="BC12" s="260"/>
      <c r="BD12" s="261"/>
      <c r="BE12" s="262"/>
      <c r="BF12" s="263"/>
      <c r="BG12" s="263"/>
      <c r="BH12" s="263"/>
      <c r="BI12" s="263"/>
      <c r="BJ12" s="263"/>
      <c r="BK12" s="263"/>
      <c r="BL12" s="263"/>
      <c r="BM12" s="263"/>
      <c r="BN12" s="263"/>
      <c r="BO12" s="264"/>
      <c r="BP12" s="262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4"/>
    </row>
    <row r="13" spans="1:80" ht="12.75">
      <c r="A13" s="253">
        <v>2</v>
      </c>
      <c r="B13" s="254"/>
      <c r="C13" s="254"/>
      <c r="D13" s="255"/>
      <c r="E13" s="256" t="s">
        <v>234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8"/>
      <c r="AJ13" s="259"/>
      <c r="AK13" s="260"/>
      <c r="AL13" s="260"/>
      <c r="AM13" s="260"/>
      <c r="AN13" s="260"/>
      <c r="AO13" s="260"/>
      <c r="AP13" s="260"/>
      <c r="AQ13" s="260"/>
      <c r="AR13" s="260"/>
      <c r="AS13" s="260"/>
      <c r="AT13" s="261"/>
      <c r="AU13" s="259"/>
      <c r="AV13" s="260"/>
      <c r="AW13" s="260"/>
      <c r="AX13" s="260"/>
      <c r="AY13" s="260"/>
      <c r="AZ13" s="260"/>
      <c r="BA13" s="260"/>
      <c r="BB13" s="260"/>
      <c r="BC13" s="260"/>
      <c r="BD13" s="261"/>
      <c r="BE13" s="262"/>
      <c r="BF13" s="263"/>
      <c r="BG13" s="263"/>
      <c r="BH13" s="263"/>
      <c r="BI13" s="263"/>
      <c r="BJ13" s="263"/>
      <c r="BK13" s="263"/>
      <c r="BL13" s="263"/>
      <c r="BM13" s="263"/>
      <c r="BN13" s="263"/>
      <c r="BO13" s="264"/>
      <c r="BP13" s="262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4"/>
    </row>
    <row r="14" spans="1:80" s="42" customFormat="1" ht="12.75">
      <c r="A14" s="244"/>
      <c r="B14" s="245"/>
      <c r="C14" s="245"/>
      <c r="D14" s="246"/>
      <c r="E14" s="238" t="s">
        <v>116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40"/>
      <c r="AJ14" s="247" t="s">
        <v>22</v>
      </c>
      <c r="AK14" s="248"/>
      <c r="AL14" s="248"/>
      <c r="AM14" s="248"/>
      <c r="AN14" s="248"/>
      <c r="AO14" s="248"/>
      <c r="AP14" s="248"/>
      <c r="AQ14" s="248"/>
      <c r="AR14" s="248"/>
      <c r="AS14" s="248"/>
      <c r="AT14" s="249"/>
      <c r="AU14" s="247" t="s">
        <v>22</v>
      </c>
      <c r="AV14" s="248"/>
      <c r="AW14" s="248"/>
      <c r="AX14" s="248"/>
      <c r="AY14" s="248"/>
      <c r="AZ14" s="248"/>
      <c r="BA14" s="248"/>
      <c r="BB14" s="248"/>
      <c r="BC14" s="248"/>
      <c r="BD14" s="249"/>
      <c r="BE14" s="247" t="s">
        <v>22</v>
      </c>
      <c r="BF14" s="248"/>
      <c r="BG14" s="248"/>
      <c r="BH14" s="248"/>
      <c r="BI14" s="248"/>
      <c r="BJ14" s="248"/>
      <c r="BK14" s="248"/>
      <c r="BL14" s="248"/>
      <c r="BM14" s="248"/>
      <c r="BN14" s="248"/>
      <c r="BO14" s="249"/>
      <c r="BP14" s="250">
        <f>BP13+BP12</f>
        <v>0</v>
      </c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2"/>
    </row>
    <row r="15" spans="1:80" s="42" customFormat="1" ht="12.75">
      <c r="A15" s="46"/>
      <c r="B15" s="46"/>
      <c r="C15" s="46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</row>
    <row r="16" spans="1:80" s="39" customFormat="1" ht="15.75">
      <c r="A16" s="265" t="s">
        <v>331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</row>
    <row r="17" spans="1:80" s="39" customFormat="1" ht="15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</row>
    <row r="18" spans="1:80" s="39" customFormat="1" ht="15.75">
      <c r="A18" s="39" t="s">
        <v>108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266" t="s">
        <v>329</v>
      </c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</row>
    <row r="20" spans="1:80" ht="12.75">
      <c r="A20" s="190" t="s">
        <v>110</v>
      </c>
      <c r="B20" s="191"/>
      <c r="C20" s="191"/>
      <c r="D20" s="192"/>
      <c r="E20" s="190" t="s">
        <v>18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  <c r="AJ20" s="190" t="s">
        <v>123</v>
      </c>
      <c r="AK20" s="191"/>
      <c r="AL20" s="191"/>
      <c r="AM20" s="191"/>
      <c r="AN20" s="191"/>
      <c r="AO20" s="191"/>
      <c r="AP20" s="191"/>
      <c r="AQ20" s="191"/>
      <c r="AR20" s="191"/>
      <c r="AS20" s="191"/>
      <c r="AT20" s="192"/>
      <c r="AU20" s="190" t="s">
        <v>149</v>
      </c>
      <c r="AV20" s="191"/>
      <c r="AW20" s="191"/>
      <c r="AX20" s="191"/>
      <c r="AY20" s="191"/>
      <c r="AZ20" s="191"/>
      <c r="BA20" s="191"/>
      <c r="BB20" s="191"/>
      <c r="BC20" s="191"/>
      <c r="BD20" s="192"/>
      <c r="BE20" s="190" t="s">
        <v>150</v>
      </c>
      <c r="BF20" s="191"/>
      <c r="BG20" s="191"/>
      <c r="BH20" s="191"/>
      <c r="BI20" s="191"/>
      <c r="BJ20" s="191"/>
      <c r="BK20" s="191"/>
      <c r="BL20" s="191"/>
      <c r="BM20" s="191"/>
      <c r="BN20" s="191"/>
      <c r="BO20" s="192"/>
      <c r="BP20" s="190" t="s">
        <v>120</v>
      </c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2"/>
    </row>
    <row r="21" spans="1:80" ht="12.75">
      <c r="A21" s="193" t="s">
        <v>111</v>
      </c>
      <c r="B21" s="194"/>
      <c r="C21" s="194"/>
      <c r="D21" s="195"/>
      <c r="E21" s="193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5"/>
      <c r="AJ21" s="193" t="s">
        <v>151</v>
      </c>
      <c r="AK21" s="194"/>
      <c r="AL21" s="194"/>
      <c r="AM21" s="194"/>
      <c r="AN21" s="194"/>
      <c r="AO21" s="194"/>
      <c r="AP21" s="194"/>
      <c r="AQ21" s="194"/>
      <c r="AR21" s="194"/>
      <c r="AS21" s="194"/>
      <c r="AT21" s="195"/>
      <c r="AU21" s="193" t="s">
        <v>152</v>
      </c>
      <c r="AV21" s="194"/>
      <c r="AW21" s="194"/>
      <c r="AX21" s="194"/>
      <c r="AY21" s="194"/>
      <c r="AZ21" s="194"/>
      <c r="BA21" s="194"/>
      <c r="BB21" s="194"/>
      <c r="BC21" s="194"/>
      <c r="BD21" s="195"/>
      <c r="BE21" s="193" t="s">
        <v>153</v>
      </c>
      <c r="BF21" s="194"/>
      <c r="BG21" s="194"/>
      <c r="BH21" s="194"/>
      <c r="BI21" s="194"/>
      <c r="BJ21" s="194"/>
      <c r="BK21" s="194"/>
      <c r="BL21" s="194"/>
      <c r="BM21" s="194"/>
      <c r="BN21" s="194"/>
      <c r="BO21" s="195"/>
      <c r="BP21" s="193" t="s">
        <v>154</v>
      </c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5"/>
    </row>
    <row r="22" spans="1:80" ht="12.75">
      <c r="A22" s="193"/>
      <c r="B22" s="194"/>
      <c r="C22" s="194"/>
      <c r="D22" s="195"/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5"/>
      <c r="AJ22" s="193" t="s">
        <v>155</v>
      </c>
      <c r="AK22" s="194"/>
      <c r="AL22" s="194"/>
      <c r="AM22" s="194"/>
      <c r="AN22" s="194"/>
      <c r="AO22" s="194"/>
      <c r="AP22" s="194"/>
      <c r="AQ22" s="194"/>
      <c r="AR22" s="194"/>
      <c r="AS22" s="194"/>
      <c r="AT22" s="195"/>
      <c r="AU22" s="193" t="s">
        <v>156</v>
      </c>
      <c r="AV22" s="194"/>
      <c r="AW22" s="194"/>
      <c r="AX22" s="194"/>
      <c r="AY22" s="194"/>
      <c r="AZ22" s="194"/>
      <c r="BA22" s="194"/>
      <c r="BB22" s="194"/>
      <c r="BC22" s="194"/>
      <c r="BD22" s="195"/>
      <c r="BE22" s="193"/>
      <c r="BF22" s="194"/>
      <c r="BG22" s="194"/>
      <c r="BH22" s="194"/>
      <c r="BI22" s="194"/>
      <c r="BJ22" s="194"/>
      <c r="BK22" s="194"/>
      <c r="BL22" s="194"/>
      <c r="BM22" s="194"/>
      <c r="BN22" s="194"/>
      <c r="BO22" s="195"/>
      <c r="BP22" s="193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5"/>
    </row>
    <row r="23" spans="1:80" ht="12.75">
      <c r="A23" s="196"/>
      <c r="B23" s="197"/>
      <c r="C23" s="197"/>
      <c r="D23" s="198"/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  <c r="AJ23" s="196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6"/>
      <c r="AV23" s="197"/>
      <c r="AW23" s="197"/>
      <c r="AX23" s="197"/>
      <c r="AY23" s="197"/>
      <c r="AZ23" s="197"/>
      <c r="BA23" s="197"/>
      <c r="BB23" s="197"/>
      <c r="BC23" s="197"/>
      <c r="BD23" s="198"/>
      <c r="BE23" s="196"/>
      <c r="BF23" s="197"/>
      <c r="BG23" s="197"/>
      <c r="BH23" s="197"/>
      <c r="BI23" s="197"/>
      <c r="BJ23" s="197"/>
      <c r="BK23" s="197"/>
      <c r="BL23" s="197"/>
      <c r="BM23" s="197"/>
      <c r="BN23" s="197"/>
      <c r="BO23" s="198"/>
      <c r="BP23" s="196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8"/>
    </row>
    <row r="24" spans="1:80" ht="12.75">
      <c r="A24" s="202">
        <v>1</v>
      </c>
      <c r="B24" s="203"/>
      <c r="C24" s="203"/>
      <c r="D24" s="204"/>
      <c r="E24" s="202">
        <v>2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4"/>
      <c r="AJ24" s="202">
        <v>3</v>
      </c>
      <c r="AK24" s="203"/>
      <c r="AL24" s="203"/>
      <c r="AM24" s="203"/>
      <c r="AN24" s="203"/>
      <c r="AO24" s="203"/>
      <c r="AP24" s="203"/>
      <c r="AQ24" s="203"/>
      <c r="AR24" s="203"/>
      <c r="AS24" s="203"/>
      <c r="AT24" s="204"/>
      <c r="AU24" s="202">
        <v>4</v>
      </c>
      <c r="AV24" s="203"/>
      <c r="AW24" s="203"/>
      <c r="AX24" s="203"/>
      <c r="AY24" s="203"/>
      <c r="AZ24" s="203"/>
      <c r="BA24" s="203"/>
      <c r="BB24" s="203"/>
      <c r="BC24" s="203"/>
      <c r="BD24" s="204"/>
      <c r="BE24" s="202">
        <v>5</v>
      </c>
      <c r="BF24" s="203"/>
      <c r="BG24" s="203"/>
      <c r="BH24" s="203"/>
      <c r="BI24" s="203"/>
      <c r="BJ24" s="203"/>
      <c r="BK24" s="203"/>
      <c r="BL24" s="203"/>
      <c r="BM24" s="203"/>
      <c r="BN24" s="203"/>
      <c r="BO24" s="204"/>
      <c r="BP24" s="202">
        <v>6</v>
      </c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4"/>
    </row>
    <row r="25" spans="1:80" ht="12.75">
      <c r="A25" s="253">
        <v>1</v>
      </c>
      <c r="B25" s="254"/>
      <c r="C25" s="254"/>
      <c r="D25" s="255"/>
      <c r="E25" s="256" t="s">
        <v>158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8"/>
      <c r="AJ25" s="259"/>
      <c r="AK25" s="260"/>
      <c r="AL25" s="260"/>
      <c r="AM25" s="260"/>
      <c r="AN25" s="260"/>
      <c r="AO25" s="260"/>
      <c r="AP25" s="260"/>
      <c r="AQ25" s="260"/>
      <c r="AR25" s="260"/>
      <c r="AS25" s="260"/>
      <c r="AT25" s="261"/>
      <c r="AU25" s="262"/>
      <c r="AV25" s="263"/>
      <c r="AW25" s="263"/>
      <c r="AX25" s="263"/>
      <c r="AY25" s="263"/>
      <c r="AZ25" s="263"/>
      <c r="BA25" s="263"/>
      <c r="BB25" s="263"/>
      <c r="BC25" s="263"/>
      <c r="BD25" s="264"/>
      <c r="BE25" s="267"/>
      <c r="BF25" s="268"/>
      <c r="BG25" s="268"/>
      <c r="BH25" s="268"/>
      <c r="BI25" s="268"/>
      <c r="BJ25" s="268"/>
      <c r="BK25" s="268"/>
      <c r="BL25" s="268"/>
      <c r="BM25" s="268"/>
      <c r="BN25" s="268"/>
      <c r="BO25" s="269"/>
      <c r="BP25" s="262">
        <v>15500</v>
      </c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4"/>
    </row>
    <row r="26" spans="1:80" ht="12.75">
      <c r="A26" s="253">
        <v>2</v>
      </c>
      <c r="B26" s="254"/>
      <c r="C26" s="254"/>
      <c r="D26" s="255"/>
      <c r="E26" s="256" t="s">
        <v>277</v>
      </c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8"/>
      <c r="AJ26" s="259"/>
      <c r="AK26" s="260"/>
      <c r="AL26" s="260"/>
      <c r="AM26" s="260"/>
      <c r="AN26" s="260"/>
      <c r="AO26" s="260"/>
      <c r="AP26" s="260"/>
      <c r="AQ26" s="260"/>
      <c r="AR26" s="260"/>
      <c r="AS26" s="260"/>
      <c r="AT26" s="261"/>
      <c r="AU26" s="262"/>
      <c r="AV26" s="263"/>
      <c r="AW26" s="263"/>
      <c r="AX26" s="263"/>
      <c r="AY26" s="263"/>
      <c r="AZ26" s="263"/>
      <c r="BA26" s="263"/>
      <c r="BB26" s="263"/>
      <c r="BC26" s="263"/>
      <c r="BD26" s="264"/>
      <c r="BE26" s="267"/>
      <c r="BF26" s="268"/>
      <c r="BG26" s="268"/>
      <c r="BH26" s="268"/>
      <c r="BI26" s="268"/>
      <c r="BJ26" s="268"/>
      <c r="BK26" s="268"/>
      <c r="BL26" s="268"/>
      <c r="BM26" s="268"/>
      <c r="BN26" s="268"/>
      <c r="BO26" s="269"/>
      <c r="BP26" s="262">
        <v>6100</v>
      </c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</row>
    <row r="27" spans="1:80" s="42" customFormat="1" ht="12.75">
      <c r="A27" s="244"/>
      <c r="B27" s="245"/>
      <c r="C27" s="245"/>
      <c r="D27" s="246"/>
      <c r="E27" s="274" t="s">
        <v>116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6"/>
      <c r="AJ27" s="244" t="s">
        <v>22</v>
      </c>
      <c r="AK27" s="245"/>
      <c r="AL27" s="245"/>
      <c r="AM27" s="245"/>
      <c r="AN27" s="245"/>
      <c r="AO27" s="245"/>
      <c r="AP27" s="245"/>
      <c r="AQ27" s="245"/>
      <c r="AR27" s="245"/>
      <c r="AS27" s="245"/>
      <c r="AT27" s="246"/>
      <c r="AU27" s="244" t="s">
        <v>22</v>
      </c>
      <c r="AV27" s="245"/>
      <c r="AW27" s="245"/>
      <c r="AX27" s="245"/>
      <c r="AY27" s="245"/>
      <c r="AZ27" s="245"/>
      <c r="BA27" s="245"/>
      <c r="BB27" s="245"/>
      <c r="BC27" s="245"/>
      <c r="BD27" s="246"/>
      <c r="BE27" s="244" t="s">
        <v>22</v>
      </c>
      <c r="BF27" s="245"/>
      <c r="BG27" s="245"/>
      <c r="BH27" s="245"/>
      <c r="BI27" s="245"/>
      <c r="BJ27" s="245"/>
      <c r="BK27" s="245"/>
      <c r="BL27" s="245"/>
      <c r="BM27" s="245"/>
      <c r="BN27" s="245"/>
      <c r="BO27" s="246"/>
      <c r="BP27" s="270">
        <f>SUM(BP25:CB26)</f>
        <v>21600</v>
      </c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2"/>
    </row>
    <row r="28" spans="1:84" s="42" customFormat="1" ht="12.75">
      <c r="A28" s="46"/>
      <c r="B28" s="46"/>
      <c r="C28" s="46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F28" s="75"/>
    </row>
    <row r="29" spans="1:80" s="42" customFormat="1" ht="15.75">
      <c r="A29" s="39" t="s">
        <v>108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266" t="s">
        <v>279</v>
      </c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</row>
    <row r="30" spans="1:80" s="42" customFormat="1" ht="12.75">
      <c r="A30" s="49"/>
      <c r="B30" s="49"/>
      <c r="C30" s="49"/>
      <c r="D30" s="4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s="42" customFormat="1" ht="12.75">
      <c r="A31" s="190" t="s">
        <v>110</v>
      </c>
      <c r="B31" s="191"/>
      <c r="C31" s="191"/>
      <c r="D31" s="192"/>
      <c r="E31" s="190" t="s">
        <v>18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2"/>
      <c r="AJ31" s="190" t="s">
        <v>123</v>
      </c>
      <c r="AK31" s="191"/>
      <c r="AL31" s="191"/>
      <c r="AM31" s="191"/>
      <c r="AN31" s="191"/>
      <c r="AO31" s="191"/>
      <c r="AP31" s="191"/>
      <c r="AQ31" s="191"/>
      <c r="AR31" s="191"/>
      <c r="AS31" s="191"/>
      <c r="AT31" s="192"/>
      <c r="AU31" s="190" t="s">
        <v>149</v>
      </c>
      <c r="AV31" s="191"/>
      <c r="AW31" s="191"/>
      <c r="AX31" s="191"/>
      <c r="AY31" s="191"/>
      <c r="AZ31" s="191"/>
      <c r="BA31" s="191"/>
      <c r="BB31" s="191"/>
      <c r="BC31" s="191"/>
      <c r="BD31" s="192"/>
      <c r="BE31" s="190" t="s">
        <v>150</v>
      </c>
      <c r="BF31" s="191"/>
      <c r="BG31" s="191"/>
      <c r="BH31" s="191"/>
      <c r="BI31" s="191"/>
      <c r="BJ31" s="191"/>
      <c r="BK31" s="191"/>
      <c r="BL31" s="191"/>
      <c r="BM31" s="191"/>
      <c r="BN31" s="191"/>
      <c r="BO31" s="192"/>
      <c r="BP31" s="190" t="s">
        <v>120</v>
      </c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2"/>
    </row>
    <row r="32" spans="1:80" s="42" customFormat="1" ht="12.75">
      <c r="A32" s="193" t="s">
        <v>111</v>
      </c>
      <c r="B32" s="194"/>
      <c r="C32" s="194"/>
      <c r="D32" s="195"/>
      <c r="E32" s="193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  <c r="AJ32" s="193" t="s">
        <v>151</v>
      </c>
      <c r="AK32" s="194"/>
      <c r="AL32" s="194"/>
      <c r="AM32" s="194"/>
      <c r="AN32" s="194"/>
      <c r="AO32" s="194"/>
      <c r="AP32" s="194"/>
      <c r="AQ32" s="194"/>
      <c r="AR32" s="194"/>
      <c r="AS32" s="194"/>
      <c r="AT32" s="195"/>
      <c r="AU32" s="193" t="s">
        <v>152</v>
      </c>
      <c r="AV32" s="194"/>
      <c r="AW32" s="194"/>
      <c r="AX32" s="194"/>
      <c r="AY32" s="194"/>
      <c r="AZ32" s="194"/>
      <c r="BA32" s="194"/>
      <c r="BB32" s="194"/>
      <c r="BC32" s="194"/>
      <c r="BD32" s="195"/>
      <c r="BE32" s="193" t="s">
        <v>153</v>
      </c>
      <c r="BF32" s="194"/>
      <c r="BG32" s="194"/>
      <c r="BH32" s="194"/>
      <c r="BI32" s="194"/>
      <c r="BJ32" s="194"/>
      <c r="BK32" s="194"/>
      <c r="BL32" s="194"/>
      <c r="BM32" s="194"/>
      <c r="BN32" s="194"/>
      <c r="BO32" s="195"/>
      <c r="BP32" s="193" t="s">
        <v>154</v>
      </c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5"/>
    </row>
    <row r="33" spans="1:80" s="42" customFormat="1" ht="12.75">
      <c r="A33" s="193"/>
      <c r="B33" s="194"/>
      <c r="C33" s="194"/>
      <c r="D33" s="195"/>
      <c r="E33" s="193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5"/>
      <c r="AJ33" s="193" t="s">
        <v>155</v>
      </c>
      <c r="AK33" s="194"/>
      <c r="AL33" s="194"/>
      <c r="AM33" s="194"/>
      <c r="AN33" s="194"/>
      <c r="AO33" s="194"/>
      <c r="AP33" s="194"/>
      <c r="AQ33" s="194"/>
      <c r="AR33" s="194"/>
      <c r="AS33" s="194"/>
      <c r="AT33" s="195"/>
      <c r="AU33" s="193" t="s">
        <v>156</v>
      </c>
      <c r="AV33" s="194"/>
      <c r="AW33" s="194"/>
      <c r="AX33" s="194"/>
      <c r="AY33" s="194"/>
      <c r="AZ33" s="194"/>
      <c r="BA33" s="194"/>
      <c r="BB33" s="194"/>
      <c r="BC33" s="194"/>
      <c r="BD33" s="195"/>
      <c r="BE33" s="193"/>
      <c r="BF33" s="194"/>
      <c r="BG33" s="194"/>
      <c r="BH33" s="194"/>
      <c r="BI33" s="194"/>
      <c r="BJ33" s="194"/>
      <c r="BK33" s="194"/>
      <c r="BL33" s="194"/>
      <c r="BM33" s="194"/>
      <c r="BN33" s="194"/>
      <c r="BO33" s="195"/>
      <c r="BP33" s="193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5"/>
    </row>
    <row r="34" spans="1:80" s="42" customFormat="1" ht="12.75">
      <c r="A34" s="196"/>
      <c r="B34" s="197"/>
      <c r="C34" s="197"/>
      <c r="D34" s="198"/>
      <c r="E34" s="196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  <c r="AJ34" s="196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6"/>
      <c r="AV34" s="197"/>
      <c r="AW34" s="197"/>
      <c r="AX34" s="197"/>
      <c r="AY34" s="197"/>
      <c r="AZ34" s="197"/>
      <c r="BA34" s="197"/>
      <c r="BB34" s="197"/>
      <c r="BC34" s="197"/>
      <c r="BD34" s="198"/>
      <c r="BE34" s="196"/>
      <c r="BF34" s="197"/>
      <c r="BG34" s="197"/>
      <c r="BH34" s="197"/>
      <c r="BI34" s="197"/>
      <c r="BJ34" s="197"/>
      <c r="BK34" s="197"/>
      <c r="BL34" s="197"/>
      <c r="BM34" s="197"/>
      <c r="BN34" s="197"/>
      <c r="BO34" s="198"/>
      <c r="BP34" s="196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8"/>
    </row>
    <row r="35" spans="1:80" s="42" customFormat="1" ht="12.75">
      <c r="A35" s="202">
        <v>1</v>
      </c>
      <c r="B35" s="203"/>
      <c r="C35" s="203"/>
      <c r="D35" s="204"/>
      <c r="E35" s="202">
        <v>2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>
        <v>4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4"/>
      <c r="AU35" s="202">
        <v>5</v>
      </c>
      <c r="AV35" s="203"/>
      <c r="AW35" s="203"/>
      <c r="AX35" s="203"/>
      <c r="AY35" s="203"/>
      <c r="AZ35" s="203"/>
      <c r="BA35" s="203"/>
      <c r="BB35" s="203"/>
      <c r="BC35" s="203"/>
      <c r="BD35" s="204"/>
      <c r="BE35" s="202">
        <v>6</v>
      </c>
      <c r="BF35" s="203"/>
      <c r="BG35" s="203"/>
      <c r="BH35" s="203"/>
      <c r="BI35" s="203"/>
      <c r="BJ35" s="203"/>
      <c r="BK35" s="203"/>
      <c r="BL35" s="203"/>
      <c r="BM35" s="203"/>
      <c r="BN35" s="203"/>
      <c r="BO35" s="204"/>
      <c r="BP35" s="202">
        <v>6</v>
      </c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4"/>
    </row>
    <row r="36" spans="1:80" s="42" customFormat="1" ht="12.75">
      <c r="A36" s="277">
        <v>1</v>
      </c>
      <c r="B36" s="278"/>
      <c r="C36" s="278"/>
      <c r="D36" s="279"/>
      <c r="E36" s="280" t="s">
        <v>157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2"/>
      <c r="AJ36" s="283"/>
      <c r="AK36" s="284"/>
      <c r="AL36" s="284"/>
      <c r="AM36" s="284"/>
      <c r="AN36" s="284"/>
      <c r="AO36" s="284"/>
      <c r="AP36" s="284"/>
      <c r="AQ36" s="284"/>
      <c r="AR36" s="284"/>
      <c r="AS36" s="284"/>
      <c r="AT36" s="285"/>
      <c r="AU36" s="286"/>
      <c r="AV36" s="287"/>
      <c r="AW36" s="287"/>
      <c r="AX36" s="287"/>
      <c r="AY36" s="287"/>
      <c r="AZ36" s="287"/>
      <c r="BA36" s="287"/>
      <c r="BB36" s="287"/>
      <c r="BC36" s="287"/>
      <c r="BD36" s="288"/>
      <c r="BE36" s="289"/>
      <c r="BF36" s="290"/>
      <c r="BG36" s="290"/>
      <c r="BH36" s="290"/>
      <c r="BI36" s="290"/>
      <c r="BJ36" s="290"/>
      <c r="BK36" s="290"/>
      <c r="BL36" s="290"/>
      <c r="BM36" s="290"/>
      <c r="BN36" s="290"/>
      <c r="BO36" s="291"/>
      <c r="BP36" s="286">
        <v>613600</v>
      </c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8"/>
    </row>
    <row r="37" spans="1:80" s="42" customFormat="1" ht="12.75">
      <c r="A37" s="277">
        <v>2</v>
      </c>
      <c r="B37" s="278"/>
      <c r="C37" s="278"/>
      <c r="D37" s="279"/>
      <c r="E37" s="280" t="s">
        <v>330</v>
      </c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2"/>
      <c r="AJ37" s="283"/>
      <c r="AK37" s="284"/>
      <c r="AL37" s="284"/>
      <c r="AM37" s="284"/>
      <c r="AN37" s="284"/>
      <c r="AO37" s="284"/>
      <c r="AP37" s="284"/>
      <c r="AQ37" s="284"/>
      <c r="AR37" s="284"/>
      <c r="AS37" s="284"/>
      <c r="AT37" s="285"/>
      <c r="AU37" s="286"/>
      <c r="AV37" s="287"/>
      <c r="AW37" s="287"/>
      <c r="AX37" s="287"/>
      <c r="AY37" s="287"/>
      <c r="AZ37" s="287"/>
      <c r="BA37" s="287"/>
      <c r="BB37" s="287"/>
      <c r="BC37" s="287"/>
      <c r="BD37" s="288"/>
      <c r="BE37" s="289"/>
      <c r="BF37" s="290"/>
      <c r="BG37" s="290"/>
      <c r="BH37" s="290"/>
      <c r="BI37" s="290"/>
      <c r="BJ37" s="290"/>
      <c r="BK37" s="290"/>
      <c r="BL37" s="290"/>
      <c r="BM37" s="290"/>
      <c r="BN37" s="290"/>
      <c r="BO37" s="291"/>
      <c r="BP37" s="286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8"/>
    </row>
    <row r="38" spans="1:80" s="42" customFormat="1" ht="12.75">
      <c r="A38" s="253">
        <v>3</v>
      </c>
      <c r="B38" s="254"/>
      <c r="C38" s="254"/>
      <c r="D38" s="255"/>
      <c r="E38" s="256" t="s">
        <v>237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8"/>
      <c r="AJ38" s="259"/>
      <c r="AK38" s="260"/>
      <c r="AL38" s="260"/>
      <c r="AM38" s="260"/>
      <c r="AN38" s="260"/>
      <c r="AO38" s="260"/>
      <c r="AP38" s="260"/>
      <c r="AQ38" s="260"/>
      <c r="AR38" s="260"/>
      <c r="AS38" s="260"/>
      <c r="AT38" s="261"/>
      <c r="AU38" s="262"/>
      <c r="AV38" s="263"/>
      <c r="AW38" s="263"/>
      <c r="AX38" s="263"/>
      <c r="AY38" s="263"/>
      <c r="AZ38" s="263"/>
      <c r="BA38" s="263"/>
      <c r="BB38" s="263"/>
      <c r="BC38" s="263"/>
      <c r="BD38" s="264"/>
      <c r="BE38" s="267"/>
      <c r="BF38" s="268"/>
      <c r="BG38" s="268"/>
      <c r="BH38" s="268"/>
      <c r="BI38" s="268"/>
      <c r="BJ38" s="268"/>
      <c r="BK38" s="268"/>
      <c r="BL38" s="268"/>
      <c r="BM38" s="268"/>
      <c r="BN38" s="268"/>
      <c r="BO38" s="269"/>
      <c r="BP38" s="262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4"/>
    </row>
    <row r="39" spans="1:80" s="43" customFormat="1" ht="15.75">
      <c r="A39" s="244"/>
      <c r="B39" s="245"/>
      <c r="C39" s="245"/>
      <c r="D39" s="246"/>
      <c r="E39" s="274" t="s">
        <v>116</v>
      </c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44" t="s">
        <v>22</v>
      </c>
      <c r="AK39" s="245"/>
      <c r="AL39" s="245"/>
      <c r="AM39" s="245"/>
      <c r="AN39" s="245"/>
      <c r="AO39" s="245"/>
      <c r="AP39" s="245"/>
      <c r="AQ39" s="245"/>
      <c r="AR39" s="245"/>
      <c r="AS39" s="245"/>
      <c r="AT39" s="246"/>
      <c r="AU39" s="244" t="s">
        <v>22</v>
      </c>
      <c r="AV39" s="245"/>
      <c r="AW39" s="245"/>
      <c r="AX39" s="245"/>
      <c r="AY39" s="245"/>
      <c r="AZ39" s="245"/>
      <c r="BA39" s="245"/>
      <c r="BB39" s="245"/>
      <c r="BC39" s="245"/>
      <c r="BD39" s="246"/>
      <c r="BE39" s="244" t="s">
        <v>22</v>
      </c>
      <c r="BF39" s="245"/>
      <c r="BG39" s="245"/>
      <c r="BH39" s="245"/>
      <c r="BI39" s="245"/>
      <c r="BJ39" s="245"/>
      <c r="BK39" s="245"/>
      <c r="BL39" s="245"/>
      <c r="BM39" s="245"/>
      <c r="BN39" s="245"/>
      <c r="BO39" s="246"/>
      <c r="BP39" s="270">
        <f>SUM(BP36:CB38)</f>
        <v>613600</v>
      </c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2"/>
    </row>
    <row r="41" spans="1:30" ht="15">
      <c r="A41" s="273" t="str">
        <f>'стр 1'!J10</f>
        <v>Заведующий  МДОБУ № 33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AD41" s="40" t="str">
        <f>'стр 1'!M12</f>
        <v>Н.А. Чаплыгина</v>
      </c>
    </row>
  </sheetData>
  <sheetProtection/>
  <mergeCells count="157"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U31:BD31"/>
    <mergeCell ref="BE31:BO31"/>
    <mergeCell ref="BP31:CB31"/>
    <mergeCell ref="A32:D32"/>
    <mergeCell ref="E32:AI32"/>
    <mergeCell ref="AJ32:AT32"/>
    <mergeCell ref="AU32:BD32"/>
    <mergeCell ref="BE32:BO32"/>
    <mergeCell ref="BP32:CB32"/>
    <mergeCell ref="A41:U41"/>
    <mergeCell ref="A27:D27"/>
    <mergeCell ref="E27:AI27"/>
    <mergeCell ref="AJ27:AT27"/>
    <mergeCell ref="AU27:BD27"/>
    <mergeCell ref="BE27:BO27"/>
    <mergeCell ref="S29:CB29"/>
    <mergeCell ref="A31:D31"/>
    <mergeCell ref="E31:AI31"/>
    <mergeCell ref="AJ31:AT31"/>
    <mergeCell ref="BP27:CB27"/>
    <mergeCell ref="A26:D26"/>
    <mergeCell ref="E26:AI26"/>
    <mergeCell ref="AJ26:AT26"/>
    <mergeCell ref="AU26:BD26"/>
    <mergeCell ref="BE26:BO26"/>
    <mergeCell ref="BP26:CB26"/>
    <mergeCell ref="A25:D25"/>
    <mergeCell ref="E25:AI25"/>
    <mergeCell ref="AJ25:AT25"/>
    <mergeCell ref="AU25:BD25"/>
    <mergeCell ref="BE25:BO25"/>
    <mergeCell ref="BP25:CB25"/>
    <mergeCell ref="A24:D24"/>
    <mergeCell ref="E24:AI24"/>
    <mergeCell ref="AJ24:AT24"/>
    <mergeCell ref="AU24:BD24"/>
    <mergeCell ref="BE24:BO24"/>
    <mergeCell ref="BP24:CB24"/>
    <mergeCell ref="A23:D23"/>
    <mergeCell ref="E23:AI23"/>
    <mergeCell ref="AJ23:AT23"/>
    <mergeCell ref="AU23:BD23"/>
    <mergeCell ref="BE23:BO23"/>
    <mergeCell ref="BP23:CB23"/>
    <mergeCell ref="A22:D22"/>
    <mergeCell ref="E22:AI22"/>
    <mergeCell ref="AJ22:AT22"/>
    <mergeCell ref="AU22:BD22"/>
    <mergeCell ref="BE22:BO22"/>
    <mergeCell ref="BP22:CB22"/>
    <mergeCell ref="S18:CB18"/>
    <mergeCell ref="A21:D21"/>
    <mergeCell ref="E21:AI21"/>
    <mergeCell ref="AJ21:AT21"/>
    <mergeCell ref="AU21:BD21"/>
    <mergeCell ref="BE21:BO21"/>
    <mergeCell ref="BP21:CB21"/>
    <mergeCell ref="A3:CB3"/>
    <mergeCell ref="S5:CB5"/>
    <mergeCell ref="A1:CB1"/>
    <mergeCell ref="A16:CB16"/>
    <mergeCell ref="A20:D20"/>
    <mergeCell ref="E20:AI20"/>
    <mergeCell ref="AJ20:AT20"/>
    <mergeCell ref="AU20:BD20"/>
    <mergeCell ref="BE20:BO20"/>
    <mergeCell ref="BP20:CB20"/>
    <mergeCell ref="A7:D7"/>
    <mergeCell ref="E7:AI7"/>
    <mergeCell ref="AJ7:AT7"/>
    <mergeCell ref="AU7:BD7"/>
    <mergeCell ref="BE7:BO7"/>
    <mergeCell ref="BP7:CB7"/>
    <mergeCell ref="A8:D8"/>
    <mergeCell ref="E8:AI8"/>
    <mergeCell ref="AJ8:AT8"/>
    <mergeCell ref="AU8:BD8"/>
    <mergeCell ref="BE8:BO8"/>
    <mergeCell ref="BP8:CB8"/>
    <mergeCell ref="A9:D9"/>
    <mergeCell ref="E9:AI9"/>
    <mergeCell ref="AJ9:AT9"/>
    <mergeCell ref="AU9:BD9"/>
    <mergeCell ref="BE9:BO9"/>
    <mergeCell ref="BP9:CB9"/>
    <mergeCell ref="A10:D10"/>
    <mergeCell ref="E10:AI10"/>
    <mergeCell ref="AJ10:AT10"/>
    <mergeCell ref="AU10:BD10"/>
    <mergeCell ref="BE10:BO10"/>
    <mergeCell ref="BP10:CB10"/>
    <mergeCell ref="A11:D11"/>
    <mergeCell ref="E11:AI11"/>
    <mergeCell ref="AJ11:AT11"/>
    <mergeCell ref="AU11:BD11"/>
    <mergeCell ref="BE11:BO11"/>
    <mergeCell ref="BP11:CB11"/>
    <mergeCell ref="A12:D12"/>
    <mergeCell ref="E12:AI12"/>
    <mergeCell ref="AJ12:AT12"/>
    <mergeCell ref="AU12:BD12"/>
    <mergeCell ref="BE12:BO12"/>
    <mergeCell ref="BP12:CB12"/>
    <mergeCell ref="A13:D13"/>
    <mergeCell ref="E13:AI13"/>
    <mergeCell ref="AJ13:AT13"/>
    <mergeCell ref="AU13:BD13"/>
    <mergeCell ref="BE13:BO13"/>
    <mergeCell ref="BP13:CB13"/>
    <mergeCell ref="A14:D14"/>
    <mergeCell ref="E14:AI14"/>
    <mergeCell ref="AJ14:AT14"/>
    <mergeCell ref="AU14:BD14"/>
    <mergeCell ref="BE14:BO14"/>
    <mergeCell ref="BP14:CB1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35"/>
  <sheetViews>
    <sheetView view="pageBreakPreview" zoomScaleSheetLayoutView="100" zoomScalePageLayoutView="0" workbookViewId="0" topLeftCell="A1">
      <selection activeCell="CN37" sqref="CN37"/>
    </sheetView>
  </sheetViews>
  <sheetFormatPr defaultColWidth="7.421875" defaultRowHeight="15"/>
  <cols>
    <col min="1" max="1" width="4.421875" style="40" customWidth="1"/>
    <col min="2" max="30" width="1.1484375" style="40" customWidth="1"/>
    <col min="31" max="31" width="7.421875" style="40" bestFit="1" customWidth="1"/>
    <col min="32" max="38" width="1.1484375" style="40" customWidth="1"/>
    <col min="39" max="39" width="1.421875" style="40" customWidth="1"/>
    <col min="40" max="86" width="1.1484375" style="40" customWidth="1"/>
    <col min="87" max="87" width="11.421875" style="40" customWidth="1"/>
    <col min="88" max="91" width="1.1484375" style="40" customWidth="1"/>
    <col min="92" max="92" width="19.140625" style="40" customWidth="1"/>
    <col min="93" max="255" width="1.1484375" style="40" customWidth="1"/>
    <col min="256" max="16384" width="7.421875" style="40" bestFit="1" customWidth="1"/>
  </cols>
  <sheetData>
    <row r="1" spans="1:80" s="39" customFormat="1" ht="15.75">
      <c r="A1" s="303" t="s">
        <v>332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</row>
    <row r="2" s="39" customFormat="1" ht="15.75"/>
    <row r="3" spans="1:80" s="39" customFormat="1" ht="15.75">
      <c r="A3" s="39" t="s">
        <v>108</v>
      </c>
      <c r="S3" s="266" t="s">
        <v>334</v>
      </c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</row>
    <row r="4" s="44" customFormat="1" ht="9.75"/>
    <row r="5" spans="1:80" ht="12.75">
      <c r="A5" s="190" t="s">
        <v>110</v>
      </c>
      <c r="B5" s="191"/>
      <c r="C5" s="191"/>
      <c r="D5" s="192"/>
      <c r="E5" s="190" t="s">
        <v>118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2"/>
      <c r="AN5" s="190" t="s">
        <v>159</v>
      </c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2"/>
      <c r="BD5" s="190" t="s">
        <v>119</v>
      </c>
      <c r="BE5" s="191"/>
      <c r="BF5" s="191"/>
      <c r="BG5" s="191"/>
      <c r="BH5" s="191"/>
      <c r="BI5" s="191"/>
      <c r="BJ5" s="191"/>
      <c r="BK5" s="191"/>
      <c r="BL5" s="191"/>
      <c r="BM5" s="192"/>
      <c r="BN5" s="190" t="s">
        <v>144</v>
      </c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2"/>
    </row>
    <row r="6" spans="1:80" ht="12.75">
      <c r="A6" s="193" t="s">
        <v>111</v>
      </c>
      <c r="B6" s="194"/>
      <c r="C6" s="194"/>
      <c r="D6" s="195"/>
      <c r="E6" s="19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5"/>
      <c r="AN6" s="193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5"/>
      <c r="BD6" s="193" t="s">
        <v>160</v>
      </c>
      <c r="BE6" s="194"/>
      <c r="BF6" s="194"/>
      <c r="BG6" s="194"/>
      <c r="BH6" s="194"/>
      <c r="BI6" s="194"/>
      <c r="BJ6" s="194"/>
      <c r="BK6" s="194"/>
      <c r="BL6" s="194"/>
      <c r="BM6" s="195"/>
      <c r="BN6" s="193" t="s">
        <v>161</v>
      </c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5"/>
    </row>
    <row r="7" spans="1:80" ht="12.75">
      <c r="A7" s="193"/>
      <c r="B7" s="194"/>
      <c r="C7" s="194"/>
      <c r="D7" s="195"/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5"/>
      <c r="AN7" s="193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5"/>
      <c r="BD7" s="193" t="s">
        <v>162</v>
      </c>
      <c r="BE7" s="194"/>
      <c r="BF7" s="194"/>
      <c r="BG7" s="194"/>
      <c r="BH7" s="194"/>
      <c r="BI7" s="194"/>
      <c r="BJ7" s="194"/>
      <c r="BK7" s="194"/>
      <c r="BL7" s="194"/>
      <c r="BM7" s="195"/>
      <c r="BN7" s="193" t="s">
        <v>122</v>
      </c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5"/>
    </row>
    <row r="8" spans="1:80" ht="12.75">
      <c r="A8" s="202">
        <v>1</v>
      </c>
      <c r="B8" s="203"/>
      <c r="C8" s="203"/>
      <c r="D8" s="204"/>
      <c r="E8" s="202">
        <v>2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202">
        <v>3</v>
      </c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4"/>
      <c r="BD8" s="202">
        <v>4</v>
      </c>
      <c r="BE8" s="203"/>
      <c r="BF8" s="203"/>
      <c r="BG8" s="203"/>
      <c r="BH8" s="203"/>
      <c r="BI8" s="203"/>
      <c r="BJ8" s="203"/>
      <c r="BK8" s="203"/>
      <c r="BL8" s="203"/>
      <c r="BM8" s="204"/>
      <c r="BN8" s="202">
        <v>5</v>
      </c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4"/>
    </row>
    <row r="9" spans="1:80" ht="12.75">
      <c r="A9" s="196">
        <v>1</v>
      </c>
      <c r="B9" s="197"/>
      <c r="C9" s="197"/>
      <c r="D9" s="198"/>
      <c r="E9" s="304" t="s">
        <v>335</v>
      </c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8"/>
      <c r="AN9" s="259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1"/>
      <c r="BD9" s="283"/>
      <c r="BE9" s="284"/>
      <c r="BF9" s="284"/>
      <c r="BG9" s="284"/>
      <c r="BH9" s="284"/>
      <c r="BI9" s="284"/>
      <c r="BJ9" s="284"/>
      <c r="BK9" s="284"/>
      <c r="BL9" s="284"/>
      <c r="BM9" s="285"/>
      <c r="BN9" s="292">
        <v>11400</v>
      </c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4"/>
    </row>
    <row r="10" spans="1:80" ht="12.75">
      <c r="A10" s="196">
        <v>4</v>
      </c>
      <c r="B10" s="197"/>
      <c r="C10" s="197"/>
      <c r="D10" s="198"/>
      <c r="E10" s="304" t="s">
        <v>336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8"/>
      <c r="AN10" s="259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1"/>
      <c r="BD10" s="283"/>
      <c r="BE10" s="284"/>
      <c r="BF10" s="284"/>
      <c r="BG10" s="284"/>
      <c r="BH10" s="284"/>
      <c r="BI10" s="284"/>
      <c r="BJ10" s="284"/>
      <c r="BK10" s="284"/>
      <c r="BL10" s="284"/>
      <c r="BM10" s="285"/>
      <c r="BN10" s="292">
        <v>13400</v>
      </c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4"/>
    </row>
    <row r="11" spans="1:80" s="42" customFormat="1" ht="12.75">
      <c r="A11" s="295"/>
      <c r="B11" s="296"/>
      <c r="C11" s="296"/>
      <c r="D11" s="297"/>
      <c r="E11" s="274" t="s">
        <v>116</v>
      </c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6"/>
      <c r="AN11" s="244" t="s">
        <v>22</v>
      </c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6"/>
      <c r="BD11" s="300" t="s">
        <v>22</v>
      </c>
      <c r="BE11" s="301"/>
      <c r="BF11" s="301"/>
      <c r="BG11" s="301"/>
      <c r="BH11" s="301"/>
      <c r="BI11" s="301"/>
      <c r="BJ11" s="301"/>
      <c r="BK11" s="301"/>
      <c r="BL11" s="301"/>
      <c r="BM11" s="302"/>
      <c r="BN11" s="305">
        <f>SUM(BN9:CB10)</f>
        <v>24800</v>
      </c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7"/>
    </row>
    <row r="12" s="43" customFormat="1" ht="15.75"/>
    <row r="13" spans="1:80" s="39" customFormat="1" ht="15.75">
      <c r="A13" s="265" t="s">
        <v>333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</row>
    <row r="14" spans="1:80" s="39" customFormat="1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</row>
    <row r="15" spans="1:80" s="39" customFormat="1" ht="15.75">
      <c r="A15" s="39" t="s">
        <v>108</v>
      </c>
      <c r="S15" s="266" t="s">
        <v>337</v>
      </c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</row>
    <row r="16" spans="1:80" s="44" customFormat="1" ht="9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</row>
    <row r="17" spans="1:80" ht="12.75">
      <c r="A17" s="190" t="s">
        <v>110</v>
      </c>
      <c r="B17" s="191"/>
      <c r="C17" s="191"/>
      <c r="D17" s="192"/>
      <c r="E17" s="190" t="s">
        <v>118</v>
      </c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2"/>
      <c r="BD17" s="190" t="s">
        <v>119</v>
      </c>
      <c r="BE17" s="191"/>
      <c r="BF17" s="191"/>
      <c r="BG17" s="191"/>
      <c r="BH17" s="191"/>
      <c r="BI17" s="191"/>
      <c r="BJ17" s="191"/>
      <c r="BK17" s="191"/>
      <c r="BL17" s="191"/>
      <c r="BM17" s="192"/>
      <c r="BN17" s="190" t="s">
        <v>144</v>
      </c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2"/>
    </row>
    <row r="18" spans="1:80" ht="12.75">
      <c r="A18" s="193" t="s">
        <v>111</v>
      </c>
      <c r="B18" s="194"/>
      <c r="C18" s="194"/>
      <c r="D18" s="195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5"/>
      <c r="BD18" s="193" t="s">
        <v>163</v>
      </c>
      <c r="BE18" s="194"/>
      <c r="BF18" s="194"/>
      <c r="BG18" s="194"/>
      <c r="BH18" s="194"/>
      <c r="BI18" s="194"/>
      <c r="BJ18" s="194"/>
      <c r="BK18" s="194"/>
      <c r="BL18" s="194"/>
      <c r="BM18" s="195"/>
      <c r="BN18" s="193" t="s">
        <v>164</v>
      </c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5"/>
    </row>
    <row r="19" spans="1:80" ht="12.75">
      <c r="A19" s="193"/>
      <c r="B19" s="194"/>
      <c r="C19" s="194"/>
      <c r="D19" s="195"/>
      <c r="E19" s="196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8"/>
      <c r="BD19" s="193"/>
      <c r="BE19" s="194"/>
      <c r="BF19" s="194"/>
      <c r="BG19" s="194"/>
      <c r="BH19" s="194"/>
      <c r="BI19" s="194"/>
      <c r="BJ19" s="194"/>
      <c r="BK19" s="194"/>
      <c r="BL19" s="194"/>
      <c r="BM19" s="195"/>
      <c r="BN19" s="193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5"/>
    </row>
    <row r="20" spans="1:80" ht="12.75">
      <c r="A20" s="202">
        <v>1</v>
      </c>
      <c r="B20" s="203"/>
      <c r="C20" s="203"/>
      <c r="D20" s="204"/>
      <c r="E20" s="202">
        <v>2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4"/>
      <c r="BD20" s="202">
        <v>3</v>
      </c>
      <c r="BE20" s="203"/>
      <c r="BF20" s="203"/>
      <c r="BG20" s="203"/>
      <c r="BH20" s="203"/>
      <c r="BI20" s="203"/>
      <c r="BJ20" s="203"/>
      <c r="BK20" s="203"/>
      <c r="BL20" s="203"/>
      <c r="BM20" s="204"/>
      <c r="BN20" s="202">
        <v>4</v>
      </c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4"/>
    </row>
    <row r="21" spans="1:80" ht="12.75">
      <c r="A21" s="196">
        <v>2</v>
      </c>
      <c r="B21" s="197"/>
      <c r="C21" s="197"/>
      <c r="D21" s="198"/>
      <c r="E21" s="308" t="s">
        <v>341</v>
      </c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2"/>
      <c r="BD21" s="283"/>
      <c r="BE21" s="284"/>
      <c r="BF21" s="284"/>
      <c r="BG21" s="284"/>
      <c r="BH21" s="284"/>
      <c r="BI21" s="284"/>
      <c r="BJ21" s="284"/>
      <c r="BK21" s="284"/>
      <c r="BL21" s="284"/>
      <c r="BM21" s="285"/>
      <c r="BN21" s="286">
        <v>45700</v>
      </c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8"/>
    </row>
    <row r="22" spans="1:80" ht="12.75">
      <c r="A22" s="196">
        <v>3</v>
      </c>
      <c r="B22" s="197"/>
      <c r="C22" s="197"/>
      <c r="D22" s="198"/>
      <c r="E22" s="308" t="s">
        <v>338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2"/>
      <c r="BD22" s="283"/>
      <c r="BE22" s="284"/>
      <c r="BF22" s="284"/>
      <c r="BG22" s="284"/>
      <c r="BH22" s="284"/>
      <c r="BI22" s="284"/>
      <c r="BJ22" s="284"/>
      <c r="BK22" s="284"/>
      <c r="BL22" s="284"/>
      <c r="BM22" s="285"/>
      <c r="BN22" s="286">
        <v>11400</v>
      </c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8"/>
    </row>
    <row r="23" spans="1:80" ht="12.75">
      <c r="A23" s="196">
        <v>4</v>
      </c>
      <c r="B23" s="197"/>
      <c r="C23" s="197"/>
      <c r="D23" s="198"/>
      <c r="E23" s="280" t="s">
        <v>339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2"/>
      <c r="BD23" s="283"/>
      <c r="BE23" s="284"/>
      <c r="BF23" s="284"/>
      <c r="BG23" s="284"/>
      <c r="BH23" s="284"/>
      <c r="BI23" s="284"/>
      <c r="BJ23" s="284"/>
      <c r="BK23" s="284"/>
      <c r="BL23" s="284"/>
      <c r="BM23" s="285"/>
      <c r="BN23" s="262">
        <v>7500</v>
      </c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4"/>
    </row>
    <row r="24" spans="1:80" ht="12.75">
      <c r="A24" s="196">
        <v>5</v>
      </c>
      <c r="B24" s="197"/>
      <c r="C24" s="197"/>
      <c r="D24" s="198"/>
      <c r="E24" s="280" t="s">
        <v>342</v>
      </c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2"/>
      <c r="BD24" s="283"/>
      <c r="BE24" s="284"/>
      <c r="BF24" s="284"/>
      <c r="BG24" s="284"/>
      <c r="BH24" s="284"/>
      <c r="BI24" s="284"/>
      <c r="BJ24" s="284"/>
      <c r="BK24" s="284"/>
      <c r="BL24" s="284"/>
      <c r="BM24" s="285"/>
      <c r="BN24" s="262">
        <v>6000</v>
      </c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4"/>
    </row>
    <row r="25" spans="1:80" ht="12.75">
      <c r="A25" s="196">
        <v>6</v>
      </c>
      <c r="B25" s="197"/>
      <c r="C25" s="197"/>
      <c r="D25" s="198"/>
      <c r="E25" s="280" t="s">
        <v>340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2"/>
      <c r="BD25" s="283"/>
      <c r="BE25" s="284"/>
      <c r="BF25" s="284"/>
      <c r="BG25" s="284"/>
      <c r="BH25" s="284"/>
      <c r="BI25" s="284"/>
      <c r="BJ25" s="284"/>
      <c r="BK25" s="284"/>
      <c r="BL25" s="284"/>
      <c r="BM25" s="285"/>
      <c r="BN25" s="262">
        <v>4500</v>
      </c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4"/>
    </row>
    <row r="26" spans="1:87" s="42" customFormat="1" ht="12.75">
      <c r="A26" s="295"/>
      <c r="B26" s="296"/>
      <c r="C26" s="296"/>
      <c r="D26" s="297"/>
      <c r="E26" s="274" t="s">
        <v>116</v>
      </c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6"/>
      <c r="BD26" s="300" t="s">
        <v>22</v>
      </c>
      <c r="BE26" s="301"/>
      <c r="BF26" s="301"/>
      <c r="BG26" s="301"/>
      <c r="BH26" s="301"/>
      <c r="BI26" s="301"/>
      <c r="BJ26" s="301"/>
      <c r="BK26" s="301"/>
      <c r="BL26" s="301"/>
      <c r="BM26" s="302"/>
      <c r="BN26" s="270">
        <f>SUM(BN21:CB25)</f>
        <v>75100</v>
      </c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2"/>
      <c r="CI26" s="75"/>
    </row>
    <row r="27" spans="1:80" s="42" customFormat="1" ht="12.75">
      <c r="A27" s="50"/>
      <c r="B27" s="50"/>
      <c r="C27" s="50"/>
      <c r="D27" s="5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  <row r="28" spans="1:80" s="39" customFormat="1" ht="15.75">
      <c r="A28" s="39" t="s">
        <v>108</v>
      </c>
      <c r="S28" s="266" t="s">
        <v>354</v>
      </c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</row>
    <row r="29" spans="1:80" s="44" customFormat="1" ht="9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</row>
    <row r="30" spans="1:80" ht="12.75">
      <c r="A30" s="190" t="s">
        <v>110</v>
      </c>
      <c r="B30" s="191"/>
      <c r="C30" s="191"/>
      <c r="D30" s="192"/>
      <c r="E30" s="190" t="s">
        <v>118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2"/>
      <c r="BD30" s="190" t="s">
        <v>119</v>
      </c>
      <c r="BE30" s="191"/>
      <c r="BF30" s="191"/>
      <c r="BG30" s="191"/>
      <c r="BH30" s="191"/>
      <c r="BI30" s="191"/>
      <c r="BJ30" s="191"/>
      <c r="BK30" s="191"/>
      <c r="BL30" s="191"/>
      <c r="BM30" s="192"/>
      <c r="BN30" s="190" t="s">
        <v>144</v>
      </c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2"/>
    </row>
    <row r="31" spans="1:80" ht="12.75">
      <c r="A31" s="299" t="s">
        <v>111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 t="s">
        <v>163</v>
      </c>
      <c r="BE31" s="299"/>
      <c r="BF31" s="299"/>
      <c r="BG31" s="299"/>
      <c r="BH31" s="299"/>
      <c r="BI31" s="299"/>
      <c r="BJ31" s="299"/>
      <c r="BK31" s="299"/>
      <c r="BL31" s="299"/>
      <c r="BM31" s="299"/>
      <c r="BN31" s="299" t="s">
        <v>164</v>
      </c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</row>
    <row r="32" spans="1:80" ht="12.75">
      <c r="A32" s="299">
        <v>1</v>
      </c>
      <c r="B32" s="299"/>
      <c r="C32" s="299"/>
      <c r="D32" s="299"/>
      <c r="E32" s="299">
        <v>2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>
        <v>3</v>
      </c>
      <c r="BE32" s="299"/>
      <c r="BF32" s="299"/>
      <c r="BG32" s="299"/>
      <c r="BH32" s="299"/>
      <c r="BI32" s="299"/>
      <c r="BJ32" s="299"/>
      <c r="BK32" s="299"/>
      <c r="BL32" s="299"/>
      <c r="BM32" s="299"/>
      <c r="BN32" s="299">
        <v>4</v>
      </c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</row>
    <row r="33" spans="1:80" ht="12.75">
      <c r="A33" s="202">
        <v>1</v>
      </c>
      <c r="B33" s="203"/>
      <c r="C33" s="203"/>
      <c r="D33" s="204"/>
      <c r="E33" s="309" t="s">
        <v>355</v>
      </c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1">
        <v>1</v>
      </c>
      <c r="BE33" s="311"/>
      <c r="BF33" s="311"/>
      <c r="BG33" s="311"/>
      <c r="BH33" s="311"/>
      <c r="BI33" s="311"/>
      <c r="BJ33" s="311"/>
      <c r="BK33" s="311"/>
      <c r="BL33" s="311"/>
      <c r="BM33" s="311"/>
      <c r="BN33" s="298">
        <v>27400</v>
      </c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</row>
    <row r="34" spans="1:87" s="42" customFormat="1" ht="12.75">
      <c r="A34" s="295"/>
      <c r="B34" s="296"/>
      <c r="C34" s="296"/>
      <c r="D34" s="297"/>
      <c r="E34" s="274" t="s">
        <v>116</v>
      </c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6"/>
      <c r="BD34" s="300" t="s">
        <v>22</v>
      </c>
      <c r="BE34" s="301"/>
      <c r="BF34" s="301"/>
      <c r="BG34" s="301"/>
      <c r="BH34" s="301"/>
      <c r="BI34" s="301"/>
      <c r="BJ34" s="301"/>
      <c r="BK34" s="301"/>
      <c r="BL34" s="301"/>
      <c r="BM34" s="302"/>
      <c r="BN34" s="270">
        <f>SUM(BN33:CB33)</f>
        <v>27400</v>
      </c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2"/>
      <c r="CI34" s="75"/>
    </row>
    <row r="35" spans="1:80" s="42" customFormat="1" ht="12.75">
      <c r="A35" s="50"/>
      <c r="B35" s="50"/>
      <c r="C35" s="50"/>
      <c r="D35" s="5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</sheetData>
  <sheetProtection/>
  <mergeCells count="100">
    <mergeCell ref="E33:BC33"/>
    <mergeCell ref="BD33:BM33"/>
    <mergeCell ref="BD24:BM24"/>
    <mergeCell ref="BN24:CB24"/>
    <mergeCell ref="E31:BC31"/>
    <mergeCell ref="BD31:BM31"/>
    <mergeCell ref="BN31:CB31"/>
    <mergeCell ref="S28:CB28"/>
    <mergeCell ref="BN32:CB32"/>
    <mergeCell ref="E32:BC32"/>
    <mergeCell ref="A26:D26"/>
    <mergeCell ref="E26:BC26"/>
    <mergeCell ref="BD26:BM26"/>
    <mergeCell ref="BN26:CB26"/>
    <mergeCell ref="BD32:BM32"/>
    <mergeCell ref="A30:D30"/>
    <mergeCell ref="E30:BC30"/>
    <mergeCell ref="BD30:BM30"/>
    <mergeCell ref="BN30:CB30"/>
    <mergeCell ref="A31:D31"/>
    <mergeCell ref="BN21:CB21"/>
    <mergeCell ref="A25:D25"/>
    <mergeCell ref="E25:BC25"/>
    <mergeCell ref="BD25:BM25"/>
    <mergeCell ref="BN25:CB25"/>
    <mergeCell ref="A22:D22"/>
    <mergeCell ref="E22:BC22"/>
    <mergeCell ref="BD22:BM22"/>
    <mergeCell ref="A24:D24"/>
    <mergeCell ref="E24:BC24"/>
    <mergeCell ref="A20:D20"/>
    <mergeCell ref="E20:BC20"/>
    <mergeCell ref="BD20:BM20"/>
    <mergeCell ref="BN20:CB20"/>
    <mergeCell ref="A23:D23"/>
    <mergeCell ref="E23:BC23"/>
    <mergeCell ref="BD23:BM23"/>
    <mergeCell ref="BN23:CB23"/>
    <mergeCell ref="A21:D21"/>
    <mergeCell ref="E21:BC21"/>
    <mergeCell ref="BN18:CB18"/>
    <mergeCell ref="A11:D11"/>
    <mergeCell ref="E11:AM11"/>
    <mergeCell ref="AN11:BC11"/>
    <mergeCell ref="BD11:BM11"/>
    <mergeCell ref="BN11:CB11"/>
    <mergeCell ref="A13:CB13"/>
    <mergeCell ref="BD18:BM18"/>
    <mergeCell ref="BN22:CB22"/>
    <mergeCell ref="A17:D17"/>
    <mergeCell ref="E17:BC17"/>
    <mergeCell ref="BD17:BM17"/>
    <mergeCell ref="BN17:CB17"/>
    <mergeCell ref="A19:D19"/>
    <mergeCell ref="E19:BC19"/>
    <mergeCell ref="BN19:CB19"/>
    <mergeCell ref="A18:D18"/>
    <mergeCell ref="E18:BC18"/>
    <mergeCell ref="A10:D10"/>
    <mergeCell ref="E10:AM10"/>
    <mergeCell ref="AN10:BC10"/>
    <mergeCell ref="BD10:BM10"/>
    <mergeCell ref="BN10:CB10"/>
    <mergeCell ref="S15:CB15"/>
    <mergeCell ref="A9:D9"/>
    <mergeCell ref="E9:AM9"/>
    <mergeCell ref="AN9:BC9"/>
    <mergeCell ref="BD9:BM9"/>
    <mergeCell ref="A6:D6"/>
    <mergeCell ref="E6:AM6"/>
    <mergeCell ref="AN6:BC6"/>
    <mergeCell ref="BD6:BM6"/>
    <mergeCell ref="A7:D7"/>
    <mergeCell ref="E7:AM7"/>
    <mergeCell ref="A8:D8"/>
    <mergeCell ref="E8:AM8"/>
    <mergeCell ref="A1:CB1"/>
    <mergeCell ref="S3:CB3"/>
    <mergeCell ref="A5:D5"/>
    <mergeCell ref="E5:AM5"/>
    <mergeCell ref="AN5:BC5"/>
    <mergeCell ref="BD5:BM5"/>
    <mergeCell ref="BN5:CB5"/>
    <mergeCell ref="BN6:CB6"/>
    <mergeCell ref="BN8:CB8"/>
    <mergeCell ref="AN8:BC8"/>
    <mergeCell ref="BD8:BM8"/>
    <mergeCell ref="AN7:BC7"/>
    <mergeCell ref="BD7:BM7"/>
    <mergeCell ref="BN7:CB7"/>
    <mergeCell ref="BN9:CB9"/>
    <mergeCell ref="BD21:BM21"/>
    <mergeCell ref="A34:D34"/>
    <mergeCell ref="E34:BC34"/>
    <mergeCell ref="BN33:CB33"/>
    <mergeCell ref="A32:D32"/>
    <mergeCell ref="BD34:BM34"/>
    <mergeCell ref="BN34:CB34"/>
    <mergeCell ref="A33:D33"/>
    <mergeCell ref="BD19:BM19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view="pageBreakPreview" zoomScaleSheetLayoutView="100" zoomScalePageLayoutView="0" workbookViewId="0" topLeftCell="A10">
      <selection activeCell="DM40" sqref="DM40"/>
    </sheetView>
  </sheetViews>
  <sheetFormatPr defaultColWidth="7.421875" defaultRowHeight="15"/>
  <cols>
    <col min="1" max="1" width="7.421875" style="40" bestFit="1" customWidth="1"/>
    <col min="2" max="30" width="1.1484375" style="40" customWidth="1"/>
    <col min="31" max="31" width="7.421875" style="40" bestFit="1" customWidth="1"/>
    <col min="32" max="255" width="1.1484375" style="40" customWidth="1"/>
    <col min="256" max="16384" width="7.421875" style="40" bestFit="1" customWidth="1"/>
  </cols>
  <sheetData>
    <row r="1" spans="1:80" s="39" customFormat="1" ht="15.75">
      <c r="A1" s="265" t="s">
        <v>343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</row>
    <row r="2" spans="1:80" s="39" customFormat="1" ht="15.75">
      <c r="A2" s="265" t="s">
        <v>168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</row>
    <row r="3" spans="1:80" s="39" customFormat="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80" s="39" customFormat="1" ht="15.75">
      <c r="A4" s="39" t="s">
        <v>108</v>
      </c>
      <c r="S4" s="266" t="s">
        <v>344</v>
      </c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</row>
    <row r="5" spans="1:80" s="44" customFormat="1" ht="9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2.75">
      <c r="A6" s="190" t="s">
        <v>110</v>
      </c>
      <c r="B6" s="191"/>
      <c r="C6" s="191"/>
      <c r="D6" s="192"/>
      <c r="E6" s="190" t="s">
        <v>118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/>
      <c r="AS6" s="190" t="s">
        <v>119</v>
      </c>
      <c r="AT6" s="191"/>
      <c r="AU6" s="191"/>
      <c r="AV6" s="191"/>
      <c r="AW6" s="191"/>
      <c r="AX6" s="191"/>
      <c r="AY6" s="191"/>
      <c r="AZ6" s="191"/>
      <c r="BA6" s="191"/>
      <c r="BB6" s="192"/>
      <c r="BC6" s="190" t="s">
        <v>165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2"/>
      <c r="BN6" s="190" t="s">
        <v>120</v>
      </c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2"/>
    </row>
    <row r="7" spans="1:80" ht="12.75">
      <c r="A7" s="193" t="s">
        <v>111</v>
      </c>
      <c r="B7" s="194"/>
      <c r="C7" s="194"/>
      <c r="D7" s="195"/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5"/>
      <c r="AS7" s="193"/>
      <c r="AT7" s="194"/>
      <c r="AU7" s="194"/>
      <c r="AV7" s="194"/>
      <c r="AW7" s="194"/>
      <c r="AX7" s="194"/>
      <c r="AY7" s="194"/>
      <c r="AZ7" s="194"/>
      <c r="BA7" s="194"/>
      <c r="BB7" s="195"/>
      <c r="BC7" s="193" t="s">
        <v>166</v>
      </c>
      <c r="BD7" s="194"/>
      <c r="BE7" s="194"/>
      <c r="BF7" s="194"/>
      <c r="BG7" s="194"/>
      <c r="BH7" s="194"/>
      <c r="BI7" s="194"/>
      <c r="BJ7" s="194"/>
      <c r="BK7" s="194"/>
      <c r="BL7" s="194"/>
      <c r="BM7" s="195"/>
      <c r="BN7" s="193" t="s">
        <v>167</v>
      </c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5"/>
    </row>
    <row r="8" spans="1:80" ht="12.75">
      <c r="A8" s="193"/>
      <c r="B8" s="194"/>
      <c r="C8" s="194"/>
      <c r="D8" s="195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5"/>
      <c r="AS8" s="193"/>
      <c r="AT8" s="194"/>
      <c r="AU8" s="194"/>
      <c r="AV8" s="194"/>
      <c r="AW8" s="194"/>
      <c r="AX8" s="194"/>
      <c r="AY8" s="194"/>
      <c r="AZ8" s="194"/>
      <c r="BA8" s="194"/>
      <c r="BB8" s="195"/>
      <c r="BC8" s="193" t="s">
        <v>122</v>
      </c>
      <c r="BD8" s="194"/>
      <c r="BE8" s="194"/>
      <c r="BF8" s="194"/>
      <c r="BG8" s="194"/>
      <c r="BH8" s="194"/>
      <c r="BI8" s="194"/>
      <c r="BJ8" s="194"/>
      <c r="BK8" s="194"/>
      <c r="BL8" s="194"/>
      <c r="BM8" s="195"/>
      <c r="BN8" s="193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/>
    </row>
    <row r="9" spans="1:80" ht="12.75">
      <c r="A9" s="202"/>
      <c r="B9" s="203"/>
      <c r="C9" s="203"/>
      <c r="D9" s="204"/>
      <c r="E9" s="202">
        <v>1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4"/>
      <c r="AS9" s="202">
        <v>2</v>
      </c>
      <c r="AT9" s="203"/>
      <c r="AU9" s="203"/>
      <c r="AV9" s="203"/>
      <c r="AW9" s="203"/>
      <c r="AX9" s="203"/>
      <c r="AY9" s="203"/>
      <c r="AZ9" s="203"/>
      <c r="BA9" s="203"/>
      <c r="BB9" s="204"/>
      <c r="BC9" s="202">
        <v>3</v>
      </c>
      <c r="BD9" s="203"/>
      <c r="BE9" s="203"/>
      <c r="BF9" s="203"/>
      <c r="BG9" s="203"/>
      <c r="BH9" s="203"/>
      <c r="BI9" s="203"/>
      <c r="BJ9" s="203"/>
      <c r="BK9" s="203"/>
      <c r="BL9" s="203"/>
      <c r="BM9" s="204"/>
      <c r="BN9" s="202">
        <v>4</v>
      </c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4"/>
    </row>
    <row r="10" spans="1:80" ht="12.75">
      <c r="A10" s="202">
        <v>1</v>
      </c>
      <c r="B10" s="203"/>
      <c r="C10" s="203"/>
      <c r="D10" s="204"/>
      <c r="E10" s="304" t="s">
        <v>345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8"/>
      <c r="AS10" s="259"/>
      <c r="AT10" s="260"/>
      <c r="AU10" s="260"/>
      <c r="AV10" s="260"/>
      <c r="AW10" s="260"/>
      <c r="AX10" s="260"/>
      <c r="AY10" s="260"/>
      <c r="AZ10" s="260"/>
      <c r="BA10" s="260"/>
      <c r="BB10" s="261"/>
      <c r="BC10" s="315"/>
      <c r="BD10" s="284"/>
      <c r="BE10" s="284"/>
      <c r="BF10" s="284"/>
      <c r="BG10" s="284"/>
      <c r="BH10" s="284"/>
      <c r="BI10" s="284"/>
      <c r="BJ10" s="284"/>
      <c r="BK10" s="284"/>
      <c r="BL10" s="284"/>
      <c r="BM10" s="285"/>
      <c r="BN10" s="292">
        <v>38600</v>
      </c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4"/>
    </row>
    <row r="11" spans="1:80" ht="12.75">
      <c r="A11" s="256"/>
      <c r="B11" s="257"/>
      <c r="C11" s="257"/>
      <c r="D11" s="258"/>
      <c r="E11" s="274" t="s">
        <v>116</v>
      </c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6"/>
      <c r="AS11" s="244" t="s">
        <v>22</v>
      </c>
      <c r="AT11" s="245"/>
      <c r="AU11" s="245"/>
      <c r="AV11" s="245"/>
      <c r="AW11" s="245"/>
      <c r="AX11" s="245"/>
      <c r="AY11" s="245"/>
      <c r="AZ11" s="245"/>
      <c r="BA11" s="245"/>
      <c r="BB11" s="246"/>
      <c r="BC11" s="300" t="s">
        <v>22</v>
      </c>
      <c r="BD11" s="301"/>
      <c r="BE11" s="301"/>
      <c r="BF11" s="301"/>
      <c r="BG11" s="301"/>
      <c r="BH11" s="301"/>
      <c r="BI11" s="301"/>
      <c r="BJ11" s="301"/>
      <c r="BK11" s="301"/>
      <c r="BL11" s="301"/>
      <c r="BM11" s="302"/>
      <c r="BN11" s="305">
        <f>BN10</f>
        <v>38600</v>
      </c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7"/>
    </row>
    <row r="12" spans="1:80" ht="12.75">
      <c r="A12" s="51"/>
      <c r="B12" s="51"/>
      <c r="C12" s="51"/>
      <c r="D12" s="5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</row>
    <row r="13" spans="1:80" s="39" customFormat="1" ht="15.75">
      <c r="A13" s="39" t="s">
        <v>108</v>
      </c>
      <c r="S13" s="266" t="s">
        <v>346</v>
      </c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</row>
    <row r="14" spans="1:80" s="44" customFormat="1" ht="9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</row>
    <row r="15" spans="1:80" ht="12.75">
      <c r="A15" s="190" t="s">
        <v>110</v>
      </c>
      <c r="B15" s="191"/>
      <c r="C15" s="191"/>
      <c r="D15" s="192"/>
      <c r="E15" s="190" t="s">
        <v>118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2"/>
      <c r="AS15" s="190" t="s">
        <v>119</v>
      </c>
      <c r="AT15" s="191"/>
      <c r="AU15" s="191"/>
      <c r="AV15" s="191"/>
      <c r="AW15" s="191"/>
      <c r="AX15" s="191"/>
      <c r="AY15" s="191"/>
      <c r="AZ15" s="191"/>
      <c r="BA15" s="191"/>
      <c r="BB15" s="192"/>
      <c r="BC15" s="190" t="s">
        <v>165</v>
      </c>
      <c r="BD15" s="191"/>
      <c r="BE15" s="191"/>
      <c r="BF15" s="191"/>
      <c r="BG15" s="191"/>
      <c r="BH15" s="191"/>
      <c r="BI15" s="191"/>
      <c r="BJ15" s="191"/>
      <c r="BK15" s="191"/>
      <c r="BL15" s="191"/>
      <c r="BM15" s="192"/>
      <c r="BN15" s="190" t="s">
        <v>120</v>
      </c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2"/>
    </row>
    <row r="16" spans="1:80" ht="12.75">
      <c r="A16" s="193" t="s">
        <v>111</v>
      </c>
      <c r="B16" s="194"/>
      <c r="C16" s="194"/>
      <c r="D16" s="195"/>
      <c r="E16" s="193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5"/>
      <c r="AS16" s="193"/>
      <c r="AT16" s="194"/>
      <c r="AU16" s="194"/>
      <c r="AV16" s="194"/>
      <c r="AW16" s="194"/>
      <c r="AX16" s="194"/>
      <c r="AY16" s="194"/>
      <c r="AZ16" s="194"/>
      <c r="BA16" s="194"/>
      <c r="BB16" s="195"/>
      <c r="BC16" s="193" t="s">
        <v>166</v>
      </c>
      <c r="BD16" s="194"/>
      <c r="BE16" s="194"/>
      <c r="BF16" s="194"/>
      <c r="BG16" s="194"/>
      <c r="BH16" s="194"/>
      <c r="BI16" s="194"/>
      <c r="BJ16" s="194"/>
      <c r="BK16" s="194"/>
      <c r="BL16" s="194"/>
      <c r="BM16" s="195"/>
      <c r="BN16" s="193" t="s">
        <v>167</v>
      </c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5"/>
    </row>
    <row r="17" spans="1:80" ht="12.75">
      <c r="A17" s="193"/>
      <c r="B17" s="194"/>
      <c r="C17" s="194"/>
      <c r="D17" s="195"/>
      <c r="E17" s="193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5"/>
      <c r="AS17" s="193"/>
      <c r="AT17" s="194"/>
      <c r="AU17" s="194"/>
      <c r="AV17" s="194"/>
      <c r="AW17" s="194"/>
      <c r="AX17" s="194"/>
      <c r="AY17" s="194"/>
      <c r="AZ17" s="194"/>
      <c r="BA17" s="194"/>
      <c r="BB17" s="195"/>
      <c r="BC17" s="193" t="s">
        <v>122</v>
      </c>
      <c r="BD17" s="194"/>
      <c r="BE17" s="194"/>
      <c r="BF17" s="194"/>
      <c r="BG17" s="194"/>
      <c r="BH17" s="194"/>
      <c r="BI17" s="194"/>
      <c r="BJ17" s="194"/>
      <c r="BK17" s="194"/>
      <c r="BL17" s="194"/>
      <c r="BM17" s="195"/>
      <c r="BN17" s="193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5"/>
    </row>
    <row r="18" spans="1:80" ht="12.75">
      <c r="A18" s="202"/>
      <c r="B18" s="203"/>
      <c r="C18" s="203"/>
      <c r="D18" s="204"/>
      <c r="E18" s="202">
        <v>1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4"/>
      <c r="AS18" s="202">
        <v>2</v>
      </c>
      <c r="AT18" s="203"/>
      <c r="AU18" s="203"/>
      <c r="AV18" s="203"/>
      <c r="AW18" s="203"/>
      <c r="AX18" s="203"/>
      <c r="AY18" s="203"/>
      <c r="AZ18" s="203"/>
      <c r="BA18" s="203"/>
      <c r="BB18" s="204"/>
      <c r="BC18" s="202">
        <v>3</v>
      </c>
      <c r="BD18" s="203"/>
      <c r="BE18" s="203"/>
      <c r="BF18" s="203"/>
      <c r="BG18" s="203"/>
      <c r="BH18" s="203"/>
      <c r="BI18" s="203"/>
      <c r="BJ18" s="203"/>
      <c r="BK18" s="203"/>
      <c r="BL18" s="203"/>
      <c r="BM18" s="204"/>
      <c r="BN18" s="202">
        <v>4</v>
      </c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4"/>
    </row>
    <row r="19" spans="1:80" ht="12.75">
      <c r="A19" s="196">
        <v>1</v>
      </c>
      <c r="B19" s="197"/>
      <c r="C19" s="197"/>
      <c r="D19" s="198"/>
      <c r="E19" s="304" t="s">
        <v>278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8"/>
      <c r="AS19" s="259"/>
      <c r="AT19" s="260"/>
      <c r="AU19" s="260"/>
      <c r="AV19" s="260"/>
      <c r="AW19" s="260"/>
      <c r="AX19" s="260"/>
      <c r="AY19" s="260"/>
      <c r="AZ19" s="260"/>
      <c r="BA19" s="260"/>
      <c r="BB19" s="261"/>
      <c r="BC19" s="315"/>
      <c r="BD19" s="284"/>
      <c r="BE19" s="284"/>
      <c r="BF19" s="284"/>
      <c r="BG19" s="284"/>
      <c r="BH19" s="284"/>
      <c r="BI19" s="284"/>
      <c r="BJ19" s="284"/>
      <c r="BK19" s="284"/>
      <c r="BL19" s="284"/>
      <c r="BM19" s="285"/>
      <c r="BN19" s="292">
        <v>20600</v>
      </c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4"/>
    </row>
    <row r="20" spans="1:80" ht="12.75">
      <c r="A20" s="256"/>
      <c r="B20" s="257"/>
      <c r="C20" s="257"/>
      <c r="D20" s="258"/>
      <c r="E20" s="274" t="s">
        <v>116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6"/>
      <c r="AS20" s="244" t="s">
        <v>22</v>
      </c>
      <c r="AT20" s="245"/>
      <c r="AU20" s="245"/>
      <c r="AV20" s="245"/>
      <c r="AW20" s="245"/>
      <c r="AX20" s="245"/>
      <c r="AY20" s="245"/>
      <c r="AZ20" s="245"/>
      <c r="BA20" s="245"/>
      <c r="BB20" s="246"/>
      <c r="BC20" s="300" t="s">
        <v>22</v>
      </c>
      <c r="BD20" s="301"/>
      <c r="BE20" s="301"/>
      <c r="BF20" s="301"/>
      <c r="BG20" s="301"/>
      <c r="BH20" s="301"/>
      <c r="BI20" s="301"/>
      <c r="BJ20" s="301"/>
      <c r="BK20" s="301"/>
      <c r="BL20" s="301"/>
      <c r="BM20" s="302"/>
      <c r="BN20" s="305">
        <f>SUM(BN19:CB19)</f>
        <v>20600</v>
      </c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7"/>
    </row>
    <row r="21" spans="1:80" ht="12.75">
      <c r="A21" s="51"/>
      <c r="B21" s="51"/>
      <c r="C21" s="51"/>
      <c r="D21" s="5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</row>
    <row r="22" spans="1:80" s="39" customFormat="1" ht="15.75">
      <c r="A22" s="39" t="s">
        <v>108</v>
      </c>
      <c r="S22" s="266" t="s">
        <v>347</v>
      </c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</row>
    <row r="23" spans="1:80" s="44" customFormat="1" ht="9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80" ht="12.75">
      <c r="A24" s="190" t="s">
        <v>110</v>
      </c>
      <c r="B24" s="191"/>
      <c r="C24" s="191"/>
      <c r="D24" s="192"/>
      <c r="E24" s="190" t="s">
        <v>118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2"/>
      <c r="AS24" s="190" t="s">
        <v>119</v>
      </c>
      <c r="AT24" s="191"/>
      <c r="AU24" s="191"/>
      <c r="AV24" s="191"/>
      <c r="AW24" s="191"/>
      <c r="AX24" s="191"/>
      <c r="AY24" s="191"/>
      <c r="AZ24" s="191"/>
      <c r="BA24" s="191"/>
      <c r="BB24" s="192"/>
      <c r="BC24" s="190" t="s">
        <v>165</v>
      </c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N24" s="190" t="s">
        <v>120</v>
      </c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2"/>
    </row>
    <row r="25" spans="1:80" ht="12.75">
      <c r="A25" s="193" t="s">
        <v>111</v>
      </c>
      <c r="B25" s="194"/>
      <c r="C25" s="194"/>
      <c r="D25" s="195"/>
      <c r="E25" s="193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5"/>
      <c r="AS25" s="193"/>
      <c r="AT25" s="194"/>
      <c r="AU25" s="194"/>
      <c r="AV25" s="194"/>
      <c r="AW25" s="194"/>
      <c r="AX25" s="194"/>
      <c r="AY25" s="194"/>
      <c r="AZ25" s="194"/>
      <c r="BA25" s="194"/>
      <c r="BB25" s="195"/>
      <c r="BC25" s="193" t="s">
        <v>166</v>
      </c>
      <c r="BD25" s="194"/>
      <c r="BE25" s="194"/>
      <c r="BF25" s="194"/>
      <c r="BG25" s="194"/>
      <c r="BH25" s="194"/>
      <c r="BI25" s="194"/>
      <c r="BJ25" s="194"/>
      <c r="BK25" s="194"/>
      <c r="BL25" s="194"/>
      <c r="BM25" s="195"/>
      <c r="BN25" s="193" t="s">
        <v>167</v>
      </c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5"/>
    </row>
    <row r="26" spans="1:80" ht="12.75">
      <c r="A26" s="193"/>
      <c r="B26" s="194"/>
      <c r="C26" s="194"/>
      <c r="D26" s="195"/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S26" s="193"/>
      <c r="AT26" s="194"/>
      <c r="AU26" s="194"/>
      <c r="AV26" s="194"/>
      <c r="AW26" s="194"/>
      <c r="AX26" s="194"/>
      <c r="AY26" s="194"/>
      <c r="AZ26" s="194"/>
      <c r="BA26" s="194"/>
      <c r="BB26" s="195"/>
      <c r="BC26" s="193" t="s">
        <v>122</v>
      </c>
      <c r="BD26" s="194"/>
      <c r="BE26" s="194"/>
      <c r="BF26" s="194"/>
      <c r="BG26" s="194"/>
      <c r="BH26" s="194"/>
      <c r="BI26" s="194"/>
      <c r="BJ26" s="194"/>
      <c r="BK26" s="194"/>
      <c r="BL26" s="194"/>
      <c r="BM26" s="195"/>
      <c r="BN26" s="193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5"/>
    </row>
    <row r="27" spans="1:80" ht="12.75">
      <c r="A27" s="202"/>
      <c r="B27" s="203"/>
      <c r="C27" s="203"/>
      <c r="D27" s="204"/>
      <c r="E27" s="202">
        <v>1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4"/>
      <c r="AS27" s="202">
        <v>2</v>
      </c>
      <c r="AT27" s="203"/>
      <c r="AU27" s="203"/>
      <c r="AV27" s="203"/>
      <c r="AW27" s="203"/>
      <c r="AX27" s="203"/>
      <c r="AY27" s="203"/>
      <c r="AZ27" s="203"/>
      <c r="BA27" s="203"/>
      <c r="BB27" s="204"/>
      <c r="BC27" s="202">
        <v>3</v>
      </c>
      <c r="BD27" s="203"/>
      <c r="BE27" s="203"/>
      <c r="BF27" s="203"/>
      <c r="BG27" s="203"/>
      <c r="BH27" s="203"/>
      <c r="BI27" s="203"/>
      <c r="BJ27" s="203"/>
      <c r="BK27" s="203"/>
      <c r="BL27" s="203"/>
      <c r="BM27" s="204"/>
      <c r="BN27" s="202">
        <v>4</v>
      </c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4"/>
    </row>
    <row r="28" spans="1:80" ht="12.75">
      <c r="A28" s="202">
        <v>1</v>
      </c>
      <c r="B28" s="203"/>
      <c r="C28" s="203"/>
      <c r="D28" s="204"/>
      <c r="E28" s="304" t="s">
        <v>235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8"/>
      <c r="AS28" s="259"/>
      <c r="AT28" s="260"/>
      <c r="AU28" s="260"/>
      <c r="AV28" s="260"/>
      <c r="AW28" s="260"/>
      <c r="AX28" s="260"/>
      <c r="AY28" s="260"/>
      <c r="AZ28" s="260"/>
      <c r="BA28" s="260"/>
      <c r="BB28" s="261"/>
      <c r="BC28" s="315"/>
      <c r="BD28" s="284"/>
      <c r="BE28" s="284"/>
      <c r="BF28" s="284"/>
      <c r="BG28" s="284"/>
      <c r="BH28" s="284"/>
      <c r="BI28" s="284"/>
      <c r="BJ28" s="284"/>
      <c r="BK28" s="284"/>
      <c r="BL28" s="284"/>
      <c r="BM28" s="285"/>
      <c r="BN28" s="292">
        <v>177000</v>
      </c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4"/>
    </row>
    <row r="29" spans="1:80" ht="12.75">
      <c r="A29" s="256"/>
      <c r="B29" s="257"/>
      <c r="C29" s="257"/>
      <c r="D29" s="258"/>
      <c r="E29" s="274" t="s">
        <v>116</v>
      </c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6"/>
      <c r="AS29" s="244" t="s">
        <v>22</v>
      </c>
      <c r="AT29" s="245"/>
      <c r="AU29" s="245"/>
      <c r="AV29" s="245"/>
      <c r="AW29" s="245"/>
      <c r="AX29" s="245"/>
      <c r="AY29" s="245"/>
      <c r="AZ29" s="245"/>
      <c r="BA29" s="245"/>
      <c r="BB29" s="246"/>
      <c r="BC29" s="300" t="s">
        <v>22</v>
      </c>
      <c r="BD29" s="301"/>
      <c r="BE29" s="301"/>
      <c r="BF29" s="301"/>
      <c r="BG29" s="301"/>
      <c r="BH29" s="301"/>
      <c r="BI29" s="301"/>
      <c r="BJ29" s="301"/>
      <c r="BK29" s="301"/>
      <c r="BL29" s="301"/>
      <c r="BM29" s="302"/>
      <c r="BN29" s="305">
        <f>SUM(BN28)</f>
        <v>177000</v>
      </c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7"/>
    </row>
    <row r="30" spans="1:80" ht="12.75">
      <c r="A30" s="51"/>
      <c r="B30" s="51"/>
      <c r="C30" s="51"/>
      <c r="D30" s="51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</row>
    <row r="31" spans="1:80" s="39" customFormat="1" ht="15.75">
      <c r="A31" s="39" t="s">
        <v>108</v>
      </c>
      <c r="S31" s="266" t="s">
        <v>348</v>
      </c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</row>
    <row r="32" spans="1:80" s="44" customFormat="1" ht="9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</row>
    <row r="33" spans="1:80" ht="12.75">
      <c r="A33" s="190" t="s">
        <v>110</v>
      </c>
      <c r="B33" s="191"/>
      <c r="C33" s="191"/>
      <c r="D33" s="192"/>
      <c r="E33" s="190" t="s">
        <v>118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2"/>
      <c r="AS33" s="190" t="s">
        <v>119</v>
      </c>
      <c r="AT33" s="191"/>
      <c r="AU33" s="191"/>
      <c r="AV33" s="191"/>
      <c r="AW33" s="191"/>
      <c r="AX33" s="191"/>
      <c r="AY33" s="191"/>
      <c r="AZ33" s="191"/>
      <c r="BA33" s="191"/>
      <c r="BB33" s="192"/>
      <c r="BC33" s="190" t="s">
        <v>165</v>
      </c>
      <c r="BD33" s="191"/>
      <c r="BE33" s="191"/>
      <c r="BF33" s="191"/>
      <c r="BG33" s="191"/>
      <c r="BH33" s="191"/>
      <c r="BI33" s="191"/>
      <c r="BJ33" s="191"/>
      <c r="BK33" s="191"/>
      <c r="BL33" s="191"/>
      <c r="BM33" s="192"/>
      <c r="BN33" s="190" t="s">
        <v>120</v>
      </c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2"/>
    </row>
    <row r="34" spans="1:80" ht="12.75">
      <c r="A34" s="193" t="s">
        <v>111</v>
      </c>
      <c r="B34" s="194"/>
      <c r="C34" s="194"/>
      <c r="D34" s="195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5"/>
      <c r="AS34" s="193"/>
      <c r="AT34" s="194"/>
      <c r="AU34" s="194"/>
      <c r="AV34" s="194"/>
      <c r="AW34" s="194"/>
      <c r="AX34" s="194"/>
      <c r="AY34" s="194"/>
      <c r="AZ34" s="194"/>
      <c r="BA34" s="194"/>
      <c r="BB34" s="195"/>
      <c r="BC34" s="193" t="s">
        <v>166</v>
      </c>
      <c r="BD34" s="194"/>
      <c r="BE34" s="194"/>
      <c r="BF34" s="194"/>
      <c r="BG34" s="194"/>
      <c r="BH34" s="194"/>
      <c r="BI34" s="194"/>
      <c r="BJ34" s="194"/>
      <c r="BK34" s="194"/>
      <c r="BL34" s="194"/>
      <c r="BM34" s="195"/>
      <c r="BN34" s="193" t="s">
        <v>167</v>
      </c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5"/>
    </row>
    <row r="35" spans="1:80" ht="12.75">
      <c r="A35" s="193"/>
      <c r="B35" s="194"/>
      <c r="C35" s="194"/>
      <c r="D35" s="195"/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5"/>
      <c r="AS35" s="193"/>
      <c r="AT35" s="194"/>
      <c r="AU35" s="194"/>
      <c r="AV35" s="194"/>
      <c r="AW35" s="194"/>
      <c r="AX35" s="194"/>
      <c r="AY35" s="194"/>
      <c r="AZ35" s="194"/>
      <c r="BA35" s="194"/>
      <c r="BB35" s="195"/>
      <c r="BC35" s="193" t="s">
        <v>122</v>
      </c>
      <c r="BD35" s="194"/>
      <c r="BE35" s="194"/>
      <c r="BF35" s="194"/>
      <c r="BG35" s="194"/>
      <c r="BH35" s="194"/>
      <c r="BI35" s="194"/>
      <c r="BJ35" s="194"/>
      <c r="BK35" s="194"/>
      <c r="BL35" s="194"/>
      <c r="BM35" s="195"/>
      <c r="BN35" s="193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5"/>
    </row>
    <row r="36" spans="1:80" ht="12.75">
      <c r="A36" s="202"/>
      <c r="B36" s="203"/>
      <c r="C36" s="203"/>
      <c r="D36" s="204"/>
      <c r="E36" s="202">
        <v>1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4"/>
      <c r="AS36" s="202">
        <v>2</v>
      </c>
      <c r="AT36" s="203"/>
      <c r="AU36" s="203"/>
      <c r="AV36" s="203"/>
      <c r="AW36" s="203"/>
      <c r="AX36" s="203"/>
      <c r="AY36" s="203"/>
      <c r="AZ36" s="203"/>
      <c r="BA36" s="203"/>
      <c r="BB36" s="204"/>
      <c r="BC36" s="202">
        <v>3</v>
      </c>
      <c r="BD36" s="203"/>
      <c r="BE36" s="203"/>
      <c r="BF36" s="203"/>
      <c r="BG36" s="203"/>
      <c r="BH36" s="203"/>
      <c r="BI36" s="203"/>
      <c r="BJ36" s="203"/>
      <c r="BK36" s="203"/>
      <c r="BL36" s="203"/>
      <c r="BM36" s="204"/>
      <c r="BN36" s="202">
        <v>4</v>
      </c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4"/>
    </row>
    <row r="37" spans="1:80" ht="12.75">
      <c r="A37" s="202">
        <v>1</v>
      </c>
      <c r="B37" s="203"/>
      <c r="C37" s="203"/>
      <c r="D37" s="204"/>
      <c r="E37" s="304" t="s">
        <v>235</v>
      </c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8"/>
      <c r="AS37" s="259"/>
      <c r="AT37" s="260"/>
      <c r="AU37" s="260"/>
      <c r="AV37" s="260"/>
      <c r="AW37" s="260"/>
      <c r="AX37" s="260"/>
      <c r="AY37" s="260"/>
      <c r="AZ37" s="260"/>
      <c r="BA37" s="260"/>
      <c r="BB37" s="261"/>
      <c r="BC37" s="315"/>
      <c r="BD37" s="284"/>
      <c r="BE37" s="284"/>
      <c r="BF37" s="284"/>
      <c r="BG37" s="284"/>
      <c r="BH37" s="284"/>
      <c r="BI37" s="284"/>
      <c r="BJ37" s="284"/>
      <c r="BK37" s="284"/>
      <c r="BL37" s="284"/>
      <c r="BM37" s="285"/>
      <c r="BN37" s="312">
        <f>'Раздел 1'!E13*90%</f>
        <v>234000</v>
      </c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4"/>
    </row>
    <row r="38" spans="1:80" ht="12.75">
      <c r="A38" s="256"/>
      <c r="B38" s="257"/>
      <c r="C38" s="257"/>
      <c r="D38" s="258"/>
      <c r="E38" s="274" t="s">
        <v>116</v>
      </c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6"/>
      <c r="AS38" s="244" t="s">
        <v>22</v>
      </c>
      <c r="AT38" s="245"/>
      <c r="AU38" s="245"/>
      <c r="AV38" s="245"/>
      <c r="AW38" s="245"/>
      <c r="AX38" s="245"/>
      <c r="AY38" s="245"/>
      <c r="AZ38" s="245"/>
      <c r="BA38" s="245"/>
      <c r="BB38" s="246"/>
      <c r="BC38" s="300" t="s">
        <v>22</v>
      </c>
      <c r="BD38" s="301"/>
      <c r="BE38" s="301"/>
      <c r="BF38" s="301"/>
      <c r="BG38" s="301"/>
      <c r="BH38" s="301"/>
      <c r="BI38" s="301"/>
      <c r="BJ38" s="301"/>
      <c r="BK38" s="301"/>
      <c r="BL38" s="301"/>
      <c r="BM38" s="302"/>
      <c r="BN38" s="305">
        <f>SUM(BN37:CB37)</f>
        <v>234000</v>
      </c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7"/>
    </row>
    <row r="40" spans="1:80" s="39" customFormat="1" ht="15.75">
      <c r="A40" s="39" t="s">
        <v>108</v>
      </c>
      <c r="S40" s="266" t="s">
        <v>349</v>
      </c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</row>
    <row r="41" spans="1:80" s="44" customFormat="1" ht="9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</row>
    <row r="42" spans="1:80" ht="12.75">
      <c r="A42" s="190" t="s">
        <v>110</v>
      </c>
      <c r="B42" s="191"/>
      <c r="C42" s="191"/>
      <c r="D42" s="192"/>
      <c r="E42" s="190" t="s">
        <v>118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2"/>
      <c r="AS42" s="190" t="s">
        <v>119</v>
      </c>
      <c r="AT42" s="191"/>
      <c r="AU42" s="191"/>
      <c r="AV42" s="191"/>
      <c r="AW42" s="191"/>
      <c r="AX42" s="191"/>
      <c r="AY42" s="191"/>
      <c r="AZ42" s="191"/>
      <c r="BA42" s="191"/>
      <c r="BB42" s="192"/>
      <c r="BC42" s="190" t="s">
        <v>165</v>
      </c>
      <c r="BD42" s="191"/>
      <c r="BE42" s="191"/>
      <c r="BF42" s="191"/>
      <c r="BG42" s="191"/>
      <c r="BH42" s="191"/>
      <c r="BI42" s="191"/>
      <c r="BJ42" s="191"/>
      <c r="BK42" s="191"/>
      <c r="BL42" s="191"/>
      <c r="BM42" s="192"/>
      <c r="BN42" s="190" t="s">
        <v>120</v>
      </c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2"/>
    </row>
    <row r="43" spans="1:80" ht="12.75">
      <c r="A43" s="193" t="s">
        <v>111</v>
      </c>
      <c r="B43" s="194"/>
      <c r="C43" s="194"/>
      <c r="D43" s="195"/>
      <c r="E43" s="193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5"/>
      <c r="AS43" s="193"/>
      <c r="AT43" s="194"/>
      <c r="AU43" s="194"/>
      <c r="AV43" s="194"/>
      <c r="AW43" s="194"/>
      <c r="AX43" s="194"/>
      <c r="AY43" s="194"/>
      <c r="AZ43" s="194"/>
      <c r="BA43" s="194"/>
      <c r="BB43" s="195"/>
      <c r="BC43" s="193" t="s">
        <v>166</v>
      </c>
      <c r="BD43" s="194"/>
      <c r="BE43" s="194"/>
      <c r="BF43" s="194"/>
      <c r="BG43" s="194"/>
      <c r="BH43" s="194"/>
      <c r="BI43" s="194"/>
      <c r="BJ43" s="194"/>
      <c r="BK43" s="194"/>
      <c r="BL43" s="194"/>
      <c r="BM43" s="195"/>
      <c r="BN43" s="193" t="s">
        <v>167</v>
      </c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5"/>
    </row>
    <row r="44" spans="1:80" ht="12.75">
      <c r="A44" s="193"/>
      <c r="B44" s="194"/>
      <c r="C44" s="194"/>
      <c r="D44" s="195"/>
      <c r="E44" s="193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5"/>
      <c r="AS44" s="193"/>
      <c r="AT44" s="194"/>
      <c r="AU44" s="194"/>
      <c r="AV44" s="194"/>
      <c r="AW44" s="194"/>
      <c r="AX44" s="194"/>
      <c r="AY44" s="194"/>
      <c r="AZ44" s="194"/>
      <c r="BA44" s="194"/>
      <c r="BB44" s="195"/>
      <c r="BC44" s="193" t="s">
        <v>122</v>
      </c>
      <c r="BD44" s="194"/>
      <c r="BE44" s="194"/>
      <c r="BF44" s="194"/>
      <c r="BG44" s="194"/>
      <c r="BH44" s="194"/>
      <c r="BI44" s="194"/>
      <c r="BJ44" s="194"/>
      <c r="BK44" s="194"/>
      <c r="BL44" s="194"/>
      <c r="BM44" s="195"/>
      <c r="BN44" s="193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5"/>
    </row>
    <row r="45" spans="1:80" ht="12.75">
      <c r="A45" s="202"/>
      <c r="B45" s="203"/>
      <c r="C45" s="203"/>
      <c r="D45" s="204"/>
      <c r="E45" s="202">
        <v>1</v>
      </c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4"/>
      <c r="AS45" s="202">
        <v>2</v>
      </c>
      <c r="AT45" s="203"/>
      <c r="AU45" s="203"/>
      <c r="AV45" s="203"/>
      <c r="AW45" s="203"/>
      <c r="AX45" s="203"/>
      <c r="AY45" s="203"/>
      <c r="AZ45" s="203"/>
      <c r="BA45" s="203"/>
      <c r="BB45" s="204"/>
      <c r="BC45" s="202">
        <v>3</v>
      </c>
      <c r="BD45" s="203"/>
      <c r="BE45" s="203"/>
      <c r="BF45" s="203"/>
      <c r="BG45" s="203"/>
      <c r="BH45" s="203"/>
      <c r="BI45" s="203"/>
      <c r="BJ45" s="203"/>
      <c r="BK45" s="203"/>
      <c r="BL45" s="203"/>
      <c r="BM45" s="204"/>
      <c r="BN45" s="202">
        <v>4</v>
      </c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4"/>
    </row>
    <row r="46" spans="1:80" ht="12.75">
      <c r="A46" s="202">
        <v>1</v>
      </c>
      <c r="B46" s="203"/>
      <c r="C46" s="203"/>
      <c r="D46" s="204"/>
      <c r="E46" s="304" t="s">
        <v>350</v>
      </c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8"/>
      <c r="AS46" s="259"/>
      <c r="AT46" s="260"/>
      <c r="AU46" s="260"/>
      <c r="AV46" s="260"/>
      <c r="AW46" s="260"/>
      <c r="AX46" s="260"/>
      <c r="AY46" s="260"/>
      <c r="AZ46" s="260"/>
      <c r="BA46" s="260"/>
      <c r="BB46" s="261"/>
      <c r="BC46" s="315"/>
      <c r="BD46" s="284"/>
      <c r="BE46" s="284"/>
      <c r="BF46" s="284"/>
      <c r="BG46" s="284"/>
      <c r="BH46" s="284"/>
      <c r="BI46" s="284"/>
      <c r="BJ46" s="284"/>
      <c r="BK46" s="284"/>
      <c r="BL46" s="284"/>
      <c r="BM46" s="285"/>
      <c r="BN46" s="292">
        <f>'Раздел 1'!E13*10%</f>
        <v>26000</v>
      </c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4"/>
    </row>
    <row r="47" spans="1:80" ht="12.75">
      <c r="A47" s="256"/>
      <c r="B47" s="257"/>
      <c r="C47" s="257"/>
      <c r="D47" s="258"/>
      <c r="E47" s="274" t="s">
        <v>116</v>
      </c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6"/>
      <c r="AS47" s="244" t="s">
        <v>22</v>
      </c>
      <c r="AT47" s="245"/>
      <c r="AU47" s="245"/>
      <c r="AV47" s="245"/>
      <c r="AW47" s="245"/>
      <c r="AX47" s="245"/>
      <c r="AY47" s="245"/>
      <c r="AZ47" s="245"/>
      <c r="BA47" s="245"/>
      <c r="BB47" s="246"/>
      <c r="BC47" s="300" t="s">
        <v>22</v>
      </c>
      <c r="BD47" s="301"/>
      <c r="BE47" s="301"/>
      <c r="BF47" s="301"/>
      <c r="BG47" s="301"/>
      <c r="BH47" s="301"/>
      <c r="BI47" s="301"/>
      <c r="BJ47" s="301"/>
      <c r="BK47" s="301"/>
      <c r="BL47" s="301"/>
      <c r="BM47" s="302"/>
      <c r="BN47" s="305">
        <f>SUM(BN46)</f>
        <v>26000</v>
      </c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7"/>
    </row>
    <row r="49" spans="1:24" ht="12.75">
      <c r="A49" s="40" t="str">
        <f>'стр 1'!J10</f>
        <v>Заведующий  МДОБУ № 33</v>
      </c>
      <c r="X49" s="40" t="str">
        <f>'стр 1'!M12</f>
        <v>Н.А. Чаплыгина</v>
      </c>
    </row>
  </sheetData>
  <sheetProtection/>
  <mergeCells count="157">
    <mergeCell ref="A19:D19"/>
    <mergeCell ref="E19:AR19"/>
    <mergeCell ref="AS19:BB19"/>
    <mergeCell ref="BC19:BM19"/>
    <mergeCell ref="BN19:CB19"/>
    <mergeCell ref="A20:D20"/>
    <mergeCell ref="E20:AR20"/>
    <mergeCell ref="AS20:BB20"/>
    <mergeCell ref="BC20:BM20"/>
    <mergeCell ref="BN20:CB20"/>
    <mergeCell ref="A29:D29"/>
    <mergeCell ref="BN29:CB29"/>
    <mergeCell ref="BN26:CB26"/>
    <mergeCell ref="E27:AR27"/>
    <mergeCell ref="BC29:BM29"/>
    <mergeCell ref="A17:D17"/>
    <mergeCell ref="E17:AR17"/>
    <mergeCell ref="AS17:BB17"/>
    <mergeCell ref="BC17:BM17"/>
    <mergeCell ref="BN17:CB17"/>
    <mergeCell ref="A18:D18"/>
    <mergeCell ref="E18:AR18"/>
    <mergeCell ref="AS18:BB18"/>
    <mergeCell ref="BC18:BM18"/>
    <mergeCell ref="BN18:CB18"/>
    <mergeCell ref="BN15:CB15"/>
    <mergeCell ref="A16:D16"/>
    <mergeCell ref="E16:AR16"/>
    <mergeCell ref="AS16:BB16"/>
    <mergeCell ref="BC16:BM16"/>
    <mergeCell ref="BN28:CB28"/>
    <mergeCell ref="E28:AR28"/>
    <mergeCell ref="E11:AR11"/>
    <mergeCell ref="AS11:BB11"/>
    <mergeCell ref="BC11:BM11"/>
    <mergeCell ref="AS26:BB26"/>
    <mergeCell ref="BC26:BM26"/>
    <mergeCell ref="BN11:CB11"/>
    <mergeCell ref="S13:CB13"/>
    <mergeCell ref="A8:D8"/>
    <mergeCell ref="E8:AR8"/>
    <mergeCell ref="AS9:BB9"/>
    <mergeCell ref="A10:D10"/>
    <mergeCell ref="BN10:CB10"/>
    <mergeCell ref="BN16:CB16"/>
    <mergeCell ref="E26:AR26"/>
    <mergeCell ref="BC9:BM9"/>
    <mergeCell ref="BN9:CB9"/>
    <mergeCell ref="E10:AR10"/>
    <mergeCell ref="AS10:BB10"/>
    <mergeCell ref="BC10:BM10"/>
    <mergeCell ref="A33:D33"/>
    <mergeCell ref="BN6:CB6"/>
    <mergeCell ref="A7:D7"/>
    <mergeCell ref="E7:AR7"/>
    <mergeCell ref="AS7:BB7"/>
    <mergeCell ref="A28:D28"/>
    <mergeCell ref="BC24:BM24"/>
    <mergeCell ref="BC7:BM7"/>
    <mergeCell ref="AS25:BB25"/>
    <mergeCell ref="BC25:BM25"/>
    <mergeCell ref="BC6:BM6"/>
    <mergeCell ref="A1:CB1"/>
    <mergeCell ref="A2:CB2"/>
    <mergeCell ref="A9:D9"/>
    <mergeCell ref="AS28:BB28"/>
    <mergeCell ref="BC28:BM28"/>
    <mergeCell ref="A11:D11"/>
    <mergeCell ref="E9:AR9"/>
    <mergeCell ref="AS27:BB27"/>
    <mergeCell ref="A26:D26"/>
    <mergeCell ref="BC27:BM27"/>
    <mergeCell ref="A6:D6"/>
    <mergeCell ref="E6:AR6"/>
    <mergeCell ref="AS6:BB6"/>
    <mergeCell ref="BN33:CB33"/>
    <mergeCell ref="S31:CB31"/>
    <mergeCell ref="E33:AR33"/>
    <mergeCell ref="AS33:BB33"/>
    <mergeCell ref="BC33:BM33"/>
    <mergeCell ref="E29:AR29"/>
    <mergeCell ref="AS15:BB15"/>
    <mergeCell ref="AS29:BB29"/>
    <mergeCell ref="A27:D27"/>
    <mergeCell ref="BN27:CB27"/>
    <mergeCell ref="A24:D24"/>
    <mergeCell ref="E24:AR24"/>
    <mergeCell ref="AS24:BB24"/>
    <mergeCell ref="BN24:CB24"/>
    <mergeCell ref="A25:D25"/>
    <mergeCell ref="E25:AR25"/>
    <mergeCell ref="BN34:CB34"/>
    <mergeCell ref="A15:D15"/>
    <mergeCell ref="S4:CB4"/>
    <mergeCell ref="S22:CB22"/>
    <mergeCell ref="BN25:CB25"/>
    <mergeCell ref="AS8:BB8"/>
    <mergeCell ref="BC8:BM8"/>
    <mergeCell ref="BN8:CB8"/>
    <mergeCell ref="BN7:CB7"/>
    <mergeCell ref="E15:AR15"/>
    <mergeCell ref="A35:D35"/>
    <mergeCell ref="E35:AR35"/>
    <mergeCell ref="AS35:BB35"/>
    <mergeCell ref="BC35:BM35"/>
    <mergeCell ref="BN35:CB35"/>
    <mergeCell ref="BC15:BM15"/>
    <mergeCell ref="A34:D34"/>
    <mergeCell ref="E34:AR34"/>
    <mergeCell ref="AS34:BB34"/>
    <mergeCell ref="BC34:BM34"/>
    <mergeCell ref="A47:D47"/>
    <mergeCell ref="E47:AR47"/>
    <mergeCell ref="AS47:BB47"/>
    <mergeCell ref="BC47:BM47"/>
    <mergeCell ref="BN47:CB47"/>
    <mergeCell ref="A38:D38"/>
    <mergeCell ref="E38:AR38"/>
    <mergeCell ref="AS38:BB38"/>
    <mergeCell ref="BC38:BM38"/>
    <mergeCell ref="BN38:CB38"/>
    <mergeCell ref="BC45:BM45"/>
    <mergeCell ref="BN45:CB45"/>
    <mergeCell ref="BN43:CB43"/>
    <mergeCell ref="A42:D42"/>
    <mergeCell ref="E42:AR42"/>
    <mergeCell ref="AS42:BB42"/>
    <mergeCell ref="BC42:BM42"/>
    <mergeCell ref="BN42:CB42"/>
    <mergeCell ref="A46:D46"/>
    <mergeCell ref="E46:AR46"/>
    <mergeCell ref="AS46:BB46"/>
    <mergeCell ref="BC46:BM46"/>
    <mergeCell ref="A37:D37"/>
    <mergeCell ref="E37:AR37"/>
    <mergeCell ref="AS37:BB37"/>
    <mergeCell ref="BC37:BM37"/>
    <mergeCell ref="E45:AR45"/>
    <mergeCell ref="AS45:BB45"/>
    <mergeCell ref="BN46:CB46"/>
    <mergeCell ref="A43:D43"/>
    <mergeCell ref="E43:AR43"/>
    <mergeCell ref="AS43:BB43"/>
    <mergeCell ref="BC43:BM43"/>
    <mergeCell ref="A45:D45"/>
    <mergeCell ref="BC44:BM44"/>
    <mergeCell ref="BN44:CB44"/>
    <mergeCell ref="E44:AR44"/>
    <mergeCell ref="AS44:BB44"/>
    <mergeCell ref="A36:D36"/>
    <mergeCell ref="E36:AR36"/>
    <mergeCell ref="BN37:CB37"/>
    <mergeCell ref="AS36:BB36"/>
    <mergeCell ref="BC36:BM36"/>
    <mergeCell ref="A44:D44"/>
    <mergeCell ref="BN36:CB36"/>
    <mergeCell ref="S40:CB40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5"/>
  <sheetViews>
    <sheetView view="pageBreakPreview" zoomScaleSheetLayoutView="100" zoomScalePageLayoutView="0" workbookViewId="0" topLeftCell="A1">
      <selection activeCell="E8" sqref="E8"/>
    </sheetView>
  </sheetViews>
  <sheetFormatPr defaultColWidth="1.1484375" defaultRowHeight="15"/>
  <cols>
    <col min="1" max="1" width="2.7109375" style="91" bestFit="1" customWidth="1"/>
    <col min="2" max="2" width="15.00390625" style="91" bestFit="1" customWidth="1"/>
    <col min="3" max="3" width="9.28125" style="91" bestFit="1" customWidth="1"/>
    <col min="4" max="4" width="8.7109375" style="91" bestFit="1" customWidth="1"/>
    <col min="5" max="5" width="18.421875" style="91" bestFit="1" customWidth="1"/>
    <col min="6" max="31" width="10.28125" style="91" customWidth="1"/>
    <col min="32" max="39" width="1.1484375" style="91" customWidth="1"/>
    <col min="40" max="40" width="1.1484375" style="103" customWidth="1"/>
    <col min="41" max="53" width="1.1484375" style="91" customWidth="1"/>
    <col min="54" max="54" width="1.1484375" style="103" customWidth="1"/>
    <col min="55" max="61" width="1.1484375" style="91" customWidth="1"/>
    <col min="62" max="62" width="1.1484375" style="103" customWidth="1"/>
    <col min="63" max="16384" width="1.1484375" style="91" customWidth="1"/>
  </cols>
  <sheetData>
    <row r="1" spans="1:80" ht="12.75">
      <c r="A1" s="316" t="s">
        <v>306</v>
      </c>
      <c r="B1" s="316"/>
      <c r="C1" s="316"/>
      <c r="D1" s="316"/>
      <c r="E1" s="316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1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1"/>
      <c r="BC1" s="90"/>
      <c r="BD1" s="90"/>
      <c r="BE1" s="90"/>
      <c r="BF1" s="90"/>
      <c r="BG1" s="90"/>
      <c r="BH1" s="90"/>
      <c r="BI1" s="90"/>
      <c r="BJ1" s="91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1:80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1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91"/>
      <c r="BC2" s="89"/>
      <c r="BD2" s="89"/>
      <c r="BE2" s="89"/>
      <c r="BF2" s="89"/>
      <c r="BG2" s="89"/>
      <c r="BH2" s="89"/>
      <c r="BI2" s="89"/>
      <c r="BJ2" s="91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</row>
    <row r="3" spans="1:80" ht="24.75" customHeight="1">
      <c r="A3" s="316" t="s">
        <v>108</v>
      </c>
      <c r="B3" s="316"/>
      <c r="C3" s="317" t="s">
        <v>307</v>
      </c>
      <c r="D3" s="317"/>
      <c r="E3" s="317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1"/>
      <c r="BC3" s="92"/>
      <c r="BD3" s="92"/>
      <c r="BE3" s="92"/>
      <c r="BF3" s="92"/>
      <c r="BG3" s="92"/>
      <c r="BH3" s="92"/>
      <c r="BI3" s="92"/>
      <c r="BJ3" s="91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91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91"/>
      <c r="BC4" s="89"/>
      <c r="BD4" s="89"/>
      <c r="BE4" s="89"/>
      <c r="BF4" s="89"/>
      <c r="BG4" s="89"/>
      <c r="BH4" s="89"/>
      <c r="BI4" s="89"/>
      <c r="BJ4" s="91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</row>
    <row r="5" spans="1:80" ht="51">
      <c r="A5" s="93" t="str">
        <f>'[1]226'!A5</f>
        <v>№</v>
      </c>
      <c r="B5" s="93" t="s">
        <v>118</v>
      </c>
      <c r="C5" s="93" t="s">
        <v>308</v>
      </c>
      <c r="D5" s="93" t="s">
        <v>309</v>
      </c>
      <c r="E5" s="93" t="s">
        <v>310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9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91"/>
      <c r="BC5" s="101"/>
      <c r="BD5" s="101"/>
      <c r="BE5" s="101"/>
      <c r="BF5" s="101"/>
      <c r="BG5" s="101"/>
      <c r="BH5" s="101"/>
      <c r="BI5" s="101"/>
      <c r="BJ5" s="9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2.7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9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91"/>
      <c r="BC6" s="101"/>
      <c r="BD6" s="101"/>
      <c r="BE6" s="101"/>
      <c r="BF6" s="101"/>
      <c r="BG6" s="101"/>
      <c r="BH6" s="101"/>
      <c r="BI6" s="101"/>
      <c r="BJ6" s="9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2.75">
      <c r="A7" s="93">
        <v>1</v>
      </c>
      <c r="B7" s="98" t="s">
        <v>313</v>
      </c>
      <c r="C7" s="98"/>
      <c r="D7" s="98"/>
      <c r="E7" s="100">
        <v>100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1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1"/>
      <c r="BC7" s="90"/>
      <c r="BD7" s="90"/>
      <c r="BE7" s="90"/>
      <c r="BF7" s="90"/>
      <c r="BG7" s="90"/>
      <c r="BH7" s="90"/>
      <c r="BI7" s="90"/>
      <c r="BJ7" s="91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</row>
    <row r="8" spans="1:80" ht="12.75">
      <c r="A8" s="98"/>
      <c r="B8" s="118" t="s">
        <v>116</v>
      </c>
      <c r="C8" s="118"/>
      <c r="D8" s="118" t="s">
        <v>22</v>
      </c>
      <c r="E8" s="116">
        <f>SUM(E7:E7)</f>
        <v>100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1"/>
      <c r="BC8" s="90"/>
      <c r="BD8" s="90"/>
      <c r="BE8" s="90"/>
      <c r="BF8" s="90"/>
      <c r="BG8" s="90"/>
      <c r="BH8" s="90"/>
      <c r="BI8" s="90"/>
      <c r="BJ8" s="91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10" spans="1:80" ht="23.25" customHeight="1">
      <c r="A10" s="316" t="s">
        <v>108</v>
      </c>
      <c r="B10" s="316"/>
      <c r="C10" s="317" t="s">
        <v>311</v>
      </c>
      <c r="D10" s="317"/>
      <c r="E10" s="31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1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1"/>
      <c r="BC10" s="92"/>
      <c r="BD10" s="92"/>
      <c r="BE10" s="92"/>
      <c r="BF10" s="92"/>
      <c r="BG10" s="92"/>
      <c r="BH10" s="92"/>
      <c r="BI10" s="92"/>
      <c r="BJ10" s="91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91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1"/>
      <c r="BC11" s="89"/>
      <c r="BD11" s="89"/>
      <c r="BE11" s="89"/>
      <c r="BF11" s="89"/>
      <c r="BG11" s="89"/>
      <c r="BH11" s="89"/>
      <c r="BI11" s="89"/>
      <c r="BJ11" s="91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ht="51">
      <c r="A12" s="93" t="str">
        <f>A5</f>
        <v>№</v>
      </c>
      <c r="B12" s="93" t="s">
        <v>118</v>
      </c>
      <c r="C12" s="93" t="str">
        <f>C5</f>
        <v>Налоговая баз, руб.</v>
      </c>
      <c r="D12" s="93" t="str">
        <f>D5</f>
        <v>Ставка налога, %</v>
      </c>
      <c r="E12" s="93" t="str">
        <f>E5</f>
        <v>Сумма исчисленного налога, подлежащего уплате, руб. (гр. 3×гр. 4/100)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9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91"/>
      <c r="BC12" s="101"/>
      <c r="BD12" s="101"/>
      <c r="BE12" s="101"/>
      <c r="BF12" s="101"/>
      <c r="BG12" s="101"/>
      <c r="BH12" s="101"/>
      <c r="BI12" s="101"/>
      <c r="BJ12" s="9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</row>
    <row r="13" spans="1:80" ht="12.75">
      <c r="A13" s="93">
        <v>1</v>
      </c>
      <c r="B13" s="93">
        <v>2</v>
      </c>
      <c r="C13" s="93">
        <v>3</v>
      </c>
      <c r="D13" s="93">
        <v>4</v>
      </c>
      <c r="E13" s="93">
        <v>5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9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91"/>
      <c r="BC13" s="101"/>
      <c r="BD13" s="101"/>
      <c r="BE13" s="101"/>
      <c r="BF13" s="101"/>
      <c r="BG13" s="101"/>
      <c r="BH13" s="101"/>
      <c r="BI13" s="101"/>
      <c r="BJ13" s="9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</row>
    <row r="14" spans="1:80" ht="12.75">
      <c r="A14" s="93">
        <v>1</v>
      </c>
      <c r="B14" s="98" t="s">
        <v>312</v>
      </c>
      <c r="C14" s="98"/>
      <c r="D14" s="98"/>
      <c r="E14" s="100">
        <v>200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1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90"/>
      <c r="BD14" s="90"/>
      <c r="BE14" s="90"/>
      <c r="BF14" s="90"/>
      <c r="BG14" s="90"/>
      <c r="BH14" s="90"/>
      <c r="BI14" s="90"/>
      <c r="BJ14" s="91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</row>
    <row r="15" spans="1:80" ht="12.75">
      <c r="A15" s="98"/>
      <c r="B15" s="118" t="s">
        <v>116</v>
      </c>
      <c r="C15" s="118"/>
      <c r="D15" s="118" t="s">
        <v>22</v>
      </c>
      <c r="E15" s="116">
        <f>SUM(E14)</f>
        <v>200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1"/>
      <c r="BC15" s="90"/>
      <c r="BD15" s="90"/>
      <c r="BE15" s="90"/>
      <c r="BF15" s="90"/>
      <c r="BG15" s="90"/>
      <c r="BH15" s="90"/>
      <c r="BI15" s="90"/>
      <c r="BJ15" s="91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</row>
    <row r="16" ht="14.25" customHeight="1"/>
  </sheetData>
  <sheetProtection/>
  <mergeCells count="5">
    <mergeCell ref="A1:E1"/>
    <mergeCell ref="A3:B3"/>
    <mergeCell ref="C3:E3"/>
    <mergeCell ref="A10:B10"/>
    <mergeCell ref="C10:E10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Пелих</dc:creator>
  <cp:keywords/>
  <dc:description/>
  <cp:lastModifiedBy>33sad</cp:lastModifiedBy>
  <cp:lastPrinted>2023-01-13T09:21:04Z</cp:lastPrinted>
  <dcterms:created xsi:type="dcterms:W3CDTF">2019-12-05T12:32:22Z</dcterms:created>
  <dcterms:modified xsi:type="dcterms:W3CDTF">2023-01-13T09:21:20Z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