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35" windowWidth="17715" windowHeight="10125" tabRatio="913" activeTab="0"/>
  </bookViews>
  <sheets>
    <sheet name="стр 1" sheetId="1" r:id="rId1"/>
    <sheet name="Раздел 1 " sheetId="2" r:id="rId2"/>
    <sheet name="Раздел 2" sheetId="3" r:id="rId3"/>
    <sheet name="111 " sheetId="4" r:id="rId4"/>
    <sheet name="112" sheetId="5" r:id="rId5"/>
    <sheet name="213" sheetId="6" r:id="rId6"/>
    <sheet name="221, 223" sheetId="7" r:id="rId7"/>
    <sheet name="225" sheetId="8" r:id="rId8"/>
    <sheet name="226" sheetId="9" r:id="rId9"/>
    <sheet name="310,340" sheetId="10" r:id="rId10"/>
    <sheet name="проч " sheetId="11" r:id="rId11"/>
    <sheet name="примечания" sheetId="12" r:id="rId12"/>
  </sheets>
  <externalReferences>
    <externalReference r:id="rId15"/>
  </externalReferences>
  <definedNames>
    <definedName name="sub_110001" localSheetId="1">'Раздел 1 '!$B$5</definedName>
    <definedName name="sub_110002" localSheetId="1">'Раздел 1 '!$B$6</definedName>
    <definedName name="sub_11011" localSheetId="11">'примечания'!$A$35</definedName>
    <definedName name="sub_11100" localSheetId="1">'Раздел 1 '!$A$1</definedName>
    <definedName name="sub_111000" localSheetId="1">'Раздел 1 '!$B$7</definedName>
    <definedName name="sub_111100" localSheetId="1">'Раздел 1 '!$B$9</definedName>
    <definedName name="sub_111110" localSheetId="1">'Раздел 1 '!$B$10</definedName>
    <definedName name="sub_111111" localSheetId="1">'Раздел 1 '!$A$4</definedName>
    <definedName name="sub_111200" localSheetId="1">'Раздел 1 '!$B$12</definedName>
    <definedName name="sub_111210" localSheetId="1">'Раздел 1 '!$B$16</definedName>
    <definedName name="sub_111300" localSheetId="1">'Раздел 1 '!$B$18</definedName>
    <definedName name="sub_111310" localSheetId="1">'Раздел 1 '!$B$19</definedName>
    <definedName name="sub_111400" localSheetId="1">'Раздел 1 '!$B$21</definedName>
    <definedName name="sub_111500" localSheetId="1">'Раздел 1 '!#REF!</definedName>
    <definedName name="sub_111510" localSheetId="1">'Раздел 1 '!$B$22</definedName>
    <definedName name="sub_111520" localSheetId="1">'Раздел 1 '!$B$26</definedName>
    <definedName name="sub_111900" localSheetId="1">'Раздел 1 '!$B$28</definedName>
    <definedName name="sub_111980" localSheetId="1">'Раздел 1 '!$B$30</definedName>
    <definedName name="sub_111981" localSheetId="1">'Раздел 1 '!$B$32</definedName>
    <definedName name="sub_112000" localSheetId="1">'Раздел 1 '!$B$33</definedName>
    <definedName name="sub_112100" localSheetId="1">'Раздел 1 '!$B$35</definedName>
    <definedName name="sub_112110" localSheetId="1">'Раздел 1 '!$B$37</definedName>
    <definedName name="sub_112120" localSheetId="1">'Раздел 1 '!$B$44</definedName>
    <definedName name="sub_112130" localSheetId="1">'Раздел 1 '!$B$49</definedName>
    <definedName name="sub_112140" localSheetId="1">'Раздел 1 '!$B$54</definedName>
    <definedName name="sub_112141" localSheetId="1">'Раздел 1 '!$B$56</definedName>
    <definedName name="sub_112142" localSheetId="1">'Раздел 1 '!$B$59</definedName>
    <definedName name="sub_112200" localSheetId="1">'Раздел 1 '!$B$61</definedName>
    <definedName name="sub_112210" localSheetId="1">'Раздел 1 '!$B$63</definedName>
    <definedName name="sub_112211" localSheetId="1">'Раздел 1 '!$B$65</definedName>
    <definedName name="sub_112230" localSheetId="1">'Раздел 1 '!$B$69</definedName>
    <definedName name="sub_112240" localSheetId="1">'Раздел 1 '!$B$74</definedName>
    <definedName name="sub_112300" localSheetId="1">'Раздел 1 '!$B$79</definedName>
    <definedName name="sub_112310" localSheetId="1">'Раздел 1 '!$B$81</definedName>
    <definedName name="sub_112320" localSheetId="1">'Раздел 1 '!$B$82</definedName>
    <definedName name="sub_112330" localSheetId="1">'Раздел 1 '!$B$83</definedName>
    <definedName name="sub_112400" localSheetId="1">'Раздел 1 '!$B$89</definedName>
    <definedName name="sub_112410" localSheetId="1">'Раздел 1 '!$B$91</definedName>
    <definedName name="sub_112500" localSheetId="1">'Раздел 1 '!$B$97</definedName>
    <definedName name="sub_112520" localSheetId="1">'Раздел 1 '!$B$102</definedName>
    <definedName name="sub_112600" localSheetId="1">'Раздел 1 '!$B$103</definedName>
    <definedName name="sub_112610" localSheetId="1">'Раздел 1 '!$B$105</definedName>
    <definedName name="sub_112620" localSheetId="1">'Раздел 1 '!$B$110</definedName>
    <definedName name="sub_112630" localSheetId="1">'Раздел 1 '!$B$115</definedName>
    <definedName name="sub_112640" localSheetId="1">'Раздел 1 '!$B$120</definedName>
    <definedName name="sub_112650" localSheetId="1">'Раздел 1 '!$B$141</definedName>
    <definedName name="sub_112651" localSheetId="1">'Раздел 1 '!$B$143</definedName>
    <definedName name="sub_112652" localSheetId="1">'Раздел 1 '!$B$148</definedName>
    <definedName name="sub_113000" localSheetId="1">'Раздел 1 '!$B$153</definedName>
    <definedName name="sub_113010" localSheetId="1">'Раздел 1 '!$B$155</definedName>
    <definedName name="sub_113020" localSheetId="1">'Раздел 1 '!$B$156</definedName>
    <definedName name="sub_113030" localSheetId="1">'Раздел 1 '!$B$157</definedName>
    <definedName name="sub_114000" localSheetId="1">'Раздел 1 '!$B$158</definedName>
    <definedName name="sub_114010" localSheetId="1">'Раздел 1 '!$B$160</definedName>
    <definedName name="sub_121212" localSheetId="11">'примечания'!$A$42</definedName>
    <definedName name="sub_126000" localSheetId="2">'Раздел 2'!$C$5</definedName>
    <definedName name="sub_126100" localSheetId="2">'Раздел 2'!$C$7</definedName>
    <definedName name="sub_126200" localSheetId="2">'Раздел 2'!$C$8</definedName>
    <definedName name="sub_126300" localSheetId="2">'Раздел 2'!$C$9</definedName>
    <definedName name="sub_126400" localSheetId="2">'Раздел 2'!$C$11</definedName>
    <definedName name="sub_126410" localSheetId="2">'Раздел 2'!$C$13</definedName>
    <definedName name="sub_126411" localSheetId="2">'Раздел 2'!$C$15</definedName>
    <definedName name="sub_126412" localSheetId="2">'Раздел 2'!$C$16</definedName>
    <definedName name="sub_126420" localSheetId="2">'Раздел 2'!$C$17</definedName>
    <definedName name="sub_126421" localSheetId="2">'Раздел 2'!$C$19</definedName>
    <definedName name="sub_126422" localSheetId="2">'Раздел 2'!$C$20</definedName>
    <definedName name="sub_126430" localSheetId="2">'Раздел 2'!$C$21</definedName>
    <definedName name="sub_126450" localSheetId="2">'Раздел 2'!$C$22</definedName>
    <definedName name="sub_126451" localSheetId="2">'Раздел 2'!$C$24</definedName>
    <definedName name="sub_126452" localSheetId="2">'Раздел 2'!$C$25</definedName>
    <definedName name="sub_126500" localSheetId="2">'Раздел 2'!$C$26</definedName>
    <definedName name="sub_126510" localSheetId="2">'Раздел 2'!$C$27</definedName>
    <definedName name="sub_126600" localSheetId="2">'Раздел 2'!$C$28</definedName>
    <definedName name="sub_126610" localSheetId="2">'Раздел 2'!$C$29</definedName>
    <definedName name="sub_131313" localSheetId="11">'примечания'!$A$45</definedName>
    <definedName name="sub_151515" localSheetId="11">'примечания'!$A$49</definedName>
    <definedName name="sub_161616" localSheetId="11">'примечания'!$A$51</definedName>
    <definedName name="sub_22" localSheetId="11">'примечания'!$A$3</definedName>
    <definedName name="sub_303" localSheetId="11">'примечания'!$A$5</definedName>
    <definedName name="sub_44" localSheetId="11">'примечания'!$A$13</definedName>
    <definedName name="sub_66" localSheetId="11">'примечания'!$A$19</definedName>
    <definedName name="sub_77" localSheetId="11">'примечания'!$A$23</definedName>
    <definedName name="sub_88" localSheetId="11">'примечания'!$A$26</definedName>
    <definedName name="_xlnm.Print_Area" localSheetId="3">'111 '!$A$1:$J$42</definedName>
    <definedName name="_xlnm.Print_Area" localSheetId="4">'112'!$A$1:$CB$49</definedName>
    <definedName name="_xlnm.Print_Area" localSheetId="5">'213'!$A$1:$CD$47</definedName>
    <definedName name="_xlnm.Print_Area" localSheetId="6">'221, 223'!$A$1:$CB$52</definedName>
    <definedName name="_xlnm.Print_Area" localSheetId="7">'225'!$A$1:$CB$77</definedName>
    <definedName name="_xlnm.Print_Area" localSheetId="8">'226'!$A$1:$CB$78</definedName>
    <definedName name="_xlnm.Print_Area" localSheetId="9">'310,340'!$A$1:$CB$115</definedName>
    <definedName name="_xlnm.Print_Area" localSheetId="10">'проч '!$A$1:$E$22</definedName>
    <definedName name="_xlnm.Print_Area" localSheetId="1">'Раздел 1 '!$A$1:$H$171</definedName>
    <definedName name="_xlnm.Print_Area" localSheetId="2">'Раздел 2'!$A$1:$I$71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<sst xmlns="http://schemas.openxmlformats.org/spreadsheetml/2006/main" count="1216" uniqueCount="451">
  <si>
    <t>Приложение</t>
  </si>
  <si>
    <t>к Порядку составления и утверждения плана финансово-хозяйственной деятельности муниципального учреждения муниципального образования Новокубанский район</t>
  </si>
  <si>
    <t>УТВЕРЖДАЮ</t>
  </si>
  <si>
    <t>(наименование должности уполномоченного лица)</t>
  </si>
  <si>
    <t>(подпись)             (расшифровка подписи)</t>
  </si>
  <si>
    <t>ПЛАН</t>
  </si>
  <si>
    <t>Главный распорядитель средств бюджета муниципального</t>
  </si>
  <si>
    <t xml:space="preserve">образования Новокубанский район 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</si>
  <si>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</si>
  <si>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</si>
  <si>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</si>
  <si>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</si>
  <si>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</si>
  <si>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</si>
  <si>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</si>
  <si>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</si>
  <si>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 xml:space="preserve">Единица измерения: руб.                                                                  </t>
  </si>
  <si>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</si>
  <si>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</si>
  <si>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</si>
  <si>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</si>
  <si>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</si>
  <si>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х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</si>
  <si>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</si>
  <si>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</si>
  <si>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</si>
  <si>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</si>
  <si>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доходы от оказания услуг, работ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</si>
  <si>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</si>
  <si>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</si>
  <si>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субсидии на осуществление капитальных вложений, в том числе:</t>
  </si>
  <si>
    <t>субсидии на осуществление капитальных вложений (с указанием наименования мероприятия),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</si>
  <si>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</si>
  <si>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</si>
  <si>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</si>
  <si>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</si>
  <si>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</si>
  <si>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труда, в том числе:</t>
  </si>
  <si>
    <t>с указанием источника финансирования (местный бюджет);</t>
  </si>
  <si>
    <t>с указанием источника финансирования (краевой бюджет);</t>
  </si>
  <si>
    <t>с указанием источника финансирования (внебюджетные источники);</t>
  </si>
  <si>
    <t>с указанием источника финансирования (иные);</t>
  </si>
  <si>
    <t>прочие выплаты персоналу, в том числе компенсационного характера:</t>
  </si>
  <si>
    <t>иные выплаты, за исключением фонда оплаты труда учреждения, для выполнения отдельных полномочий, в том числе: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</si>
  <si>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</si>
  <si>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</si>
  <si>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</si>
  <si>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</si>
  <si>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искусства: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</si>
  <si>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</si>
  <si>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</si>
  <si>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</si>
  <si>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платежей: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</si>
  <si>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</si>
  <si>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</si>
  <si>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</si>
  <si>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</si>
  <si>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работ:</t>
  </si>
  <si>
    <t>закупку товаров, работ, услуг в сфере информационно-коммуникационных технологий: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</si>
  <si>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</si>
  <si>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</si>
  <si>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</si>
  <si>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</si>
  <si>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учреждениями:</t>
  </si>
  <si>
    <t>возврат в бюджет средств субсидии</t>
  </si>
  <si>
    <t>с указанием источника (краевой бюджет).</t>
  </si>
  <si>
    <t xml:space="preserve"> № п/п</t>
  </si>
  <si>
    <t>Коды строк</t>
  </si>
  <si>
    <t>Год начала закупки</t>
  </si>
  <si>
    <t>на 20__ г. (текущий финансовый год)</t>
  </si>
  <si>
    <t>на 20__ г. (первый год планового периода)</t>
  </si>
  <si>
    <t>на 20__ г. (второй год планового периода)</t>
  </si>
  <si>
    <t>1.1.</t>
  </si>
  <si>
    <t>1.2.</t>
  </si>
  <si>
    <t>1.3.</t>
  </si>
  <si>
    <t>1.4.</t>
  </si>
  <si>
    <t>1.5.</t>
  </si>
  <si>
    <t>за счет субсидий, предоставляемых на финансовое обеспечение выполнения муниципального задания</t>
  </si>
  <si>
    <t>1.5.1.1.</t>
  </si>
  <si>
    <t>в соответствии с Федеральным законом № 44-ФЗ</t>
  </si>
  <si>
    <t>1.5.1.2.</t>
  </si>
  <si>
    <t>1.5.2.</t>
  </si>
  <si>
    <t>за счет субсидий, предоставляемых в соответствии с абзацем вторым пункта 1 статьи 78.1 Бюджетного кодекса Российской Федерации</t>
  </si>
  <si>
    <t>1.5.2.1</t>
  </si>
  <si>
    <t>1.5.2.2.</t>
  </si>
  <si>
    <t>1.5.3.</t>
  </si>
  <si>
    <t>за счет прочих источников финансового обеспечения</t>
  </si>
  <si>
    <t>1.5.5.1.</t>
  </si>
  <si>
    <t>1.5.5.2.</t>
  </si>
  <si>
    <t>в соответствии с Федеральным законом № 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</si>
  <si>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</si>
  <si>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</si>
  <si>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</si>
  <si>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 223-ФЗ, по соответствующему году закупки</t>
  </si>
  <si>
    <t xml:space="preserve">Руководитель муниципального учреждения </t>
  </si>
  <si>
    <t xml:space="preserve">Главный бухгалтер </t>
  </si>
  <si>
    <t>Исполнитель</t>
  </si>
  <si>
    <t>«____»_____________20___г.</t>
  </si>
  <si>
    <t xml:space="preserve">                                                                                                                   </t>
  </si>
  <si>
    <t xml:space="preserve">                   (подпись)                                           (расшифровка подписи)                            </t>
  </si>
  <si>
    <t xml:space="preserve"> СОГЛАСОВАНО                                                                                         </t>
  </si>
  <si>
    <t>бюджета муниципального образования Новокубанский район)</t>
  </si>
  <si>
    <t>(наименование должности уполномоченного лица главного распорядителя средств</t>
  </si>
  <si>
    <t>1.5.1.</t>
  </si>
  <si>
    <t xml:space="preserve">(должность) </t>
  </si>
  <si>
    <t>(подпись)</t>
  </si>
  <si>
    <t xml:space="preserve"> (расшифровка подписи)</t>
  </si>
  <si>
    <t>Код видов расходов</t>
  </si>
  <si>
    <t>краевой бюджет</t>
  </si>
  <si>
    <t>№</t>
  </si>
  <si>
    <t>п/п</t>
  </si>
  <si>
    <t>2</t>
  </si>
  <si>
    <t>4</t>
  </si>
  <si>
    <t>5</t>
  </si>
  <si>
    <t>6</t>
  </si>
  <si>
    <t>Итого:</t>
  </si>
  <si>
    <t>муниципальный бюджет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</si>
  <si>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</si>
  <si>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</si>
  <si>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</si>
  <si>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</si>
  <si>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</si>
  <si>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</si>
  <si>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</si>
  <si>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</si>
  <si>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</si>
  <si>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</si>
  <si>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</si>
  <si>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</si>
  <si>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</si>
  <si>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</si>
  <si>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</si>
  <si>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</si>
  <si>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</si>
  <si>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</si>
  <si>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</si>
  <si>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</si>
  <si>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</si>
  <si>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</si>
  <si>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</si>
  <si>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</si>
  <si>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</si>
  <si>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</si>
  <si>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</si>
  <si>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</si>
  <si>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</si>
  <si>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</si>
  <si>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r>
      <t xml:space="preserve">по ставке </t>
    </r>
    <r>
      <rPr>
        <b/>
        <sz val="10"/>
        <color indexed="17"/>
        <rFont val="Times New Roman"/>
        <family val="1"/>
      </rPr>
      <t>22,0 %</t>
    </r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</si>
  <si>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</si>
  <si>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</si>
  <si>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</si>
  <si>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</si>
  <si>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r>
      <t>нетрудоспособности и в связи с материнством по ставке</t>
    </r>
    <r>
      <rPr>
        <b/>
        <sz val="10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2,9 %</t>
    </r>
  </si>
  <si>
    <t>2.2.</t>
  </si>
  <si>
    <t>обязательное социальное страхование от несчастных случаев</t>
  </si>
  <si>
    <r>
      <t>на производстве и профессиональных заболеваний по ставке</t>
    </r>
    <r>
      <rPr>
        <sz val="10"/>
        <color indexed="56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0,2 %</t>
    </r>
  </si>
  <si>
    <t>Страховые взносы в Федеральный фонд обязательного медицинского</t>
  </si>
  <si>
    <r>
      <t xml:space="preserve">страхования, всего (по ставке </t>
    </r>
    <r>
      <rPr>
        <b/>
        <sz val="10"/>
        <color indexed="17"/>
        <rFont val="Times New Roman"/>
        <family val="1"/>
      </rPr>
      <t>5,1 %</t>
    </r>
    <r>
      <rPr>
        <sz val="10"/>
        <rFont val="Times New Roman"/>
        <family val="1"/>
      </rPr>
      <t>)</t>
    </r>
  </si>
  <si>
    <t>Стоимость</t>
  </si>
  <si>
    <t>номеров</t>
  </si>
  <si>
    <t>платежей</t>
  </si>
  <si>
    <t>за единицу,</t>
  </si>
  <si>
    <t>в год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</si>
  <si>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</si>
  <si>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</si>
  <si>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</si>
  <si>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</si>
  <si>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</si>
  <si>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</si>
  <si>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</si>
  <si>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</si>
  <si>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Электрическая энергия (тыс.КВт)</t>
  </si>
  <si>
    <t>Вода, канализация (м3)</t>
  </si>
  <si>
    <t>Объект</t>
  </si>
  <si>
    <t>работ</t>
  </si>
  <si>
    <t>работ (услуг),</t>
  </si>
  <si>
    <t>(услуг)</t>
  </si>
  <si>
    <t>договоров</t>
  </si>
  <si>
    <t>услуги, руб.</t>
  </si>
  <si>
    <t>Средняя</t>
  </si>
  <si>
    <t>стоимость,</t>
  </si>
  <si>
    <t>(гр. 2×гр. 3)</t>
  </si>
  <si>
    <t>материальных запасов</t>
  </si>
  <si>
    <t>1.5.5.</t>
  </si>
  <si>
    <t>по строкам 1100 - 1900 - коды аналитической группы подвида доходов бюджетов классификации доходов бюджетов;</t>
  </si>
  <si>
    <t>по строкам 1980 - 1990 -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</si>
  <si>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2000 - 2652 - коды видов расходов бюджетов классификации расходов бюджетов;</t>
  </si>
  <si>
    <t>по строкам 4000 - 4040 -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</si>
  <si>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Указывается дата подписания Плана, а в случае утверждения Плана уполномоченным лицом учреждения - дата утверждения Плана.</t>
    </r>
  </si>
  <si>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 графе 3 отражаются:</t>
    </r>
  </si>
  <si>
    <t xml:space="preserve"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 (в том числе </t>
  </si>
  <si>
    <t>налог на прибыль, налог на добавленную стоимость, единый налог на вмененный доход для отдельных видов деятельности);</t>
  </si>
  <si>
    <r>
      <rPr>
        <vertAlign val="superscript"/>
        <sz val="11"/>
        <color indexed="8"/>
        <rFont val="Times New Roman"/>
        <family val="1"/>
      </rPr>
      <t>4</t>
    </r>
    <r>
      <rPr>
        <sz val="12"/>
        <rFont val="Times New Roman"/>
        <family val="1"/>
      </rPr>
      <t xml:space="preserve">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</t>
    </r>
  </si>
  <si>
    <t xml:space="preserve"> государственного управления, утвержденным приказом Министерства финансов Российской Федерации от 29 ноября 2017 года № 209н и (или) коды иных аналитических показателей.</t>
  </si>
  <si>
    <t>внесении изменений в утвержденный План после завершения отчетного финансового года.</t>
  </si>
  <si>
    <r>
      <rPr>
        <vertAlign val="superscript"/>
        <sz val="11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 xml:space="preserve"> По </t>
    </r>
    <r>
      <rPr>
        <sz val="12"/>
        <rFont val="Times New Roman"/>
        <family val="1"/>
      </rPr>
      <t>строкам 0001</t>
    </r>
    <r>
      <rPr>
        <sz val="12"/>
        <color indexed="8"/>
        <rFont val="Times New Roman"/>
        <family val="1"/>
      </rPr>
      <t xml:space="preserve"> и </t>
    </r>
    <r>
      <rPr>
        <sz val="12"/>
        <rFont val="Times New Roman"/>
        <family val="1"/>
      </rPr>
      <t>0002</t>
    </r>
    <r>
      <rPr>
        <sz val="12"/>
        <color indexed="8"/>
        <rFont val="Times New Roman"/>
        <family val="1"/>
      </rPr>
      <t xml:space="preserve"> указываются планируемые суммы остатков средств на начало и на конец планируемого года, либо указываются фактические остатки средств при </t>
    </r>
  </si>
  <si>
    <r>
      <rPr>
        <vertAlign val="superscript"/>
        <sz val="11"/>
        <color indexed="8"/>
        <rFont val="Times New Roman"/>
        <family val="1"/>
      </rPr>
      <t>6</t>
    </r>
    <r>
      <rPr>
        <sz val="12"/>
        <rFont val="Times New Roman"/>
        <family val="1"/>
      </rPr>
      <t xml:space="preserve">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</t>
    </r>
  </si>
  <si>
    <t xml:space="preserve"> возврат предоставленных займов (микрозаймов), а также за счет возврата средств, размещенных на банковских депозитах. При формировании Плана (проекта Плана) обособленному(ым) </t>
  </si>
  <si>
    <t>подразделению(ям) показатель прочих поступлений включает показатель поступлений в рамках расчетов между головным учреждением и обособленным подразделением.</t>
  </si>
  <si>
    <r>
      <rPr>
        <vertAlign val="superscript"/>
        <sz val="11"/>
        <color indexed="8"/>
        <rFont val="Times New Roman"/>
        <family val="1"/>
      </rPr>
      <t>7</t>
    </r>
    <r>
      <rPr>
        <sz val="12"/>
        <rFont val="Times New Roman"/>
        <family val="1"/>
      </rPr>
      <t xml:space="preserve"> Показатели выплат по расходам на закупки товаров, работ, услуг, отраженные в строке 2600 Раздела 1 «Поступления и выплаты» Плана, подлежат детализации в Разделе 2 </t>
    </r>
  </si>
  <si>
    <t>«Сведения по выплатам на закупку товаров, работ, услуг» Плана.</t>
  </si>
  <si>
    <r>
      <rPr>
        <vertAlign val="superscript"/>
        <sz val="11"/>
        <color indexed="8"/>
        <rFont val="Times New Roman"/>
        <family val="1"/>
      </rPr>
      <t>8</t>
    </r>
    <r>
      <rPr>
        <sz val="12"/>
        <rFont val="Times New Roman"/>
        <family val="1"/>
      </rPr>
      <t xml:space="preserve"> Показатель отражается со знаком «минус».</t>
    </r>
  </si>
  <si>
    <r>
      <rPr>
        <vertAlign val="superscript"/>
        <sz val="11"/>
        <color indexed="8"/>
        <rFont val="Times New Roman"/>
        <family val="1"/>
      </rPr>
      <t xml:space="preserve">9 </t>
    </r>
    <r>
      <rPr>
        <sz val="11"/>
        <color indexed="8"/>
        <rFont val="Times New Roman"/>
        <family val="1"/>
      </rPr>
      <t xml:space="preserve">Показатели прочих выплат включают в себя в том числе показатели уменьшения денежных средств за счет возврата средств субсидий, предоставленных до начала текущего финансового года, </t>
    </r>
  </si>
  <si>
    <t xml:space="preserve">предоставления займов (микрозаймов), размещения автономными учреждениями денежных средств на банковских депозитах. При формировании Плана (проекта Плана) обособленному(ым) </t>
  </si>
  <si>
    <t>подразделению(ям) показатель прочих выплат включает показатель поступлений в рамках расчетов между головным учреждением и обособленным подразделением.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</si>
  <si>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В случае утверждения закона (решения) о бюджете на текущий финансовый год и плановый период.</t>
    </r>
  </si>
  <si>
    <r>
      <rPr>
        <vertAlign val="superscript"/>
        <sz val="11"/>
        <color indexed="8"/>
        <rFont val="Times New Roman"/>
        <family val="1"/>
      </rPr>
      <t>10</t>
    </r>
    <r>
      <rPr>
        <sz val="12"/>
        <rFont val="Times New Roman"/>
        <family val="1"/>
      </rPr>
      <t xml:space="preserve">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</t>
    </r>
  </si>
  <si>
    <t>строке 2600 Раздела 1 «Поступления и выплаты» Плана.</t>
  </si>
  <si>
    <t xml:space="preserve">выплаты по контрактам (договорам), заключенным (планируемым к заключению) в соответствии с гражданским законодательством Российской Федерации (строки 26100 и 26200), а также по </t>
  </si>
  <si>
    <t xml:space="preserve">контрактам (договорам),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</t>
  </si>
  <si>
    <t>товаров, работ, услуг для государственных и муниципальных нужд, с детализацией указанных выплат по контрактам (договорам), заключенным до начала текущего финансового года (строка </t>
  </si>
  <si>
    <t xml:space="preserve">26300) и планируемым к заключению в соответствующем финансовом году (строка 26400) и должны соответствовать показателям соответствующих граф по строке 2600 Раздела 1 </t>
  </si>
  <si>
    <t>«Поступления и выплаты» Плана.</t>
  </si>
  <si>
    <r>
      <rPr>
        <vertAlign val="superscript"/>
        <sz val="11"/>
        <color indexed="8"/>
        <rFont val="Times New Roman"/>
        <family val="1"/>
      </rPr>
      <t>11</t>
    </r>
    <r>
      <rPr>
        <sz val="12"/>
        <rFont val="Times New Roman"/>
        <family val="1"/>
      </rPr>
      <t xml:space="preserve"> Плановые показатели выплат на закупку товаров, работ, услуг по строке 26000 Раздела 2 «Сведения по выплатам на закупку товаров, работ, услуг» Плана распределяются на </t>
    </r>
  </si>
  <si>
    <r>
      <rPr>
        <vertAlign val="superscript"/>
        <sz val="11"/>
        <color indexed="8"/>
        <rFont val="Times New Roman"/>
        <family val="1"/>
      </rPr>
      <t>12</t>
    </r>
    <r>
      <rPr>
        <sz val="12"/>
        <rFont val="Times New Roman"/>
        <family val="1"/>
      </rPr>
      <t xml:space="preserve"> Указывается сумма договоров (контрактах) о закупках товаров, работ, услуг, заключенных без учета требований Федерального закона № 44-ФЗ и Федерального закона № 223-ФЗ, </t>
    </r>
  </si>
  <si>
    <t>в случаях, предусмотренных указанными федеральными законами.</t>
  </si>
  <si>
    <r>
      <rPr>
        <vertAlign val="superscript"/>
        <sz val="11"/>
        <color indexed="8"/>
        <rFont val="Times New Roman"/>
        <family val="1"/>
      </rPr>
      <t>13</t>
    </r>
    <r>
      <rPr>
        <sz val="12"/>
        <rFont val="Times New Roman"/>
        <family val="1"/>
      </rPr>
      <t xml:space="preserve"> Указывается сумма закупок товаров, работ, услуг, осуществляемых в соответствии с Федеральным законом № 44-ФЗ и Федеральным законом № 223-ФЗ.</t>
    </r>
  </si>
  <si>
    <r>
      <rPr>
        <vertAlign val="superscript"/>
        <sz val="11"/>
        <color indexed="8"/>
        <rFont val="Times New Roman"/>
        <family val="1"/>
      </rPr>
      <t>14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Муниципальным бюджетным учреждением муниципального образования Новокубанский район показатель не формируется.</t>
    </r>
  </si>
  <si>
    <r>
      <rPr>
        <vertAlign val="superscript"/>
        <sz val="11"/>
        <color indexed="8"/>
        <rFont val="Calibri"/>
        <family val="2"/>
      </rPr>
      <t>15</t>
    </r>
    <r>
      <rPr>
        <sz val="11"/>
        <color theme="1"/>
        <rFont val="Calibri"/>
        <family val="2"/>
      </rPr>
      <t xml:space="preserve"> Указывается сумма закупок товаров, работ, услуг, осуществляемых в соответствии с Федеральным законом № 44-ФЗ.</t>
    </r>
  </si>
  <si>
    <r>
      <rPr>
        <vertAlign val="superscript"/>
        <sz val="11"/>
        <color indexed="8"/>
        <rFont val="Times New Roman"/>
        <family val="1"/>
      </rPr>
      <t>16</t>
    </r>
    <r>
      <rPr>
        <sz val="12"/>
        <rFont val="Times New Roman"/>
        <family val="1"/>
      </rPr>
      <t xml:space="preserve"> Плановые показатели выплат на закупку товаров, работ, услуг по строке 26500 муниципального бюджетного учреждения муниципального образования Новокубанский район</t>
    </r>
  </si>
  <si>
    <t xml:space="preserve">должен быть не менее суммы показателей строк 26410, 26420, 26430, 26440 по соответствующей графе, муниципального автономного учреждения - не менее показателя строки 26430 по </t>
  </si>
  <si>
    <t>соответствующей графе.</t>
  </si>
  <si>
    <r>
      <t>Раздел 2. Сведения по выплатам на закупки товаров, работ, услуг</t>
    </r>
    <r>
      <rPr>
        <u val="single"/>
        <vertAlign val="superscript"/>
        <sz val="11"/>
        <color indexed="12"/>
        <rFont val="Calibri"/>
        <family val="2"/>
      </rPr>
      <t>10</t>
    </r>
  </si>
  <si>
    <r>
      <t>Выплаты на закупку товаров, работ, услуг, всего</t>
    </r>
    <r>
      <rPr>
        <u val="single"/>
        <vertAlign val="superscript"/>
        <sz val="11"/>
        <color indexed="12"/>
        <rFont val="Calibri"/>
        <family val="2"/>
      </rPr>
      <t>11</t>
    </r>
  </si>
  <si>
    <r>
      <t>по контрактам (договорам), заключенным до начала текущего финансового года без применения норм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года № 223-ФЗ «О закупках товаров, работ, услуг отдельными видами юридических лиц» (далее - Федеральный закон № 223-ФЗ)</t>
    </r>
    <r>
      <rPr>
        <u val="single"/>
        <vertAlign val="superscript"/>
        <sz val="11"/>
        <color indexed="12"/>
        <rFont val="Calibri"/>
        <family val="2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</si>
  <si>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</t>
    </r>
    <r>
      <rPr>
        <u val="single"/>
        <vertAlign val="superscript"/>
        <sz val="11"/>
        <color indexed="12"/>
        <rFont val="Calibri"/>
        <family val="2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</si>
  <si>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№ 44-ФЗ</t>
    </r>
    <r>
      <rPr>
        <u val="single"/>
        <vertAlign val="superscript"/>
        <sz val="11"/>
        <color indexed="12"/>
        <rFont val="Calibri"/>
        <family val="2"/>
      </rPr>
      <t xml:space="preserve">13 </t>
    </r>
  </si>
  <si>
    <r>
      <t>по контрактам (договорам), заключенным до начала текущего финансового года с учетом требований Федерального закона № 223-ФЗ</t>
    </r>
    <r>
      <rPr>
        <u val="single"/>
        <vertAlign val="superscript"/>
        <sz val="11"/>
        <color indexed="12"/>
        <rFont val="Calibri"/>
        <family val="2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</si>
  <si>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  </r>
    <r>
      <rPr>
        <u val="single"/>
        <vertAlign val="superscript"/>
        <sz val="11"/>
        <color indexed="12"/>
        <rFont val="Calibri"/>
        <family val="2"/>
      </rPr>
      <t>13</t>
    </r>
  </si>
  <si>
    <r>
      <t>в соответствии с Федеральным законом № 223-ФЗ</t>
    </r>
    <r>
      <rPr>
        <u val="single"/>
        <vertAlign val="superscript"/>
        <sz val="11"/>
        <color indexed="12"/>
        <rFont val="Calibri"/>
        <family val="2"/>
      </rPr>
      <t>14</t>
    </r>
  </si>
  <si>
    <r>
      <t>за счет субсидий, предоставляемых на осуществление капитальных вложений</t>
    </r>
    <r>
      <rPr>
        <u val="single"/>
        <vertAlign val="superscript"/>
        <sz val="11"/>
        <color indexed="12"/>
        <rFont val="Calibri"/>
        <family val="2"/>
      </rPr>
      <t>15</t>
    </r>
  </si>
  <si>
    <r>
      <t>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</t>
    </r>
    <r>
      <rPr>
        <u val="single"/>
        <vertAlign val="superscript"/>
        <sz val="11"/>
        <color indexed="12"/>
        <rFont val="Calibri"/>
        <family val="2"/>
      </rPr>
      <t>16</t>
    </r>
  </si>
  <si>
    <t xml:space="preserve"> Управление образования администрации  муниципального образования Новокубанский район</t>
  </si>
  <si>
    <t>край</t>
  </si>
  <si>
    <t>Заработная плата АУП</t>
  </si>
  <si>
    <t>Заработная плата пед персонал</t>
  </si>
  <si>
    <t>Заработная плата УВП</t>
  </si>
  <si>
    <t>Заработная плата МОП</t>
  </si>
  <si>
    <t>1. Расчеты (обоснования) выплат персоналу</t>
  </si>
  <si>
    <t>Выплата по уходу за ребенком</t>
  </si>
  <si>
    <t>Начальник управления образования администрации  муниципального образования Новокубанский район</t>
  </si>
  <si>
    <t xml:space="preserve">          ______________________                      Кулиева Д.Т.</t>
  </si>
  <si>
    <t>К.С.Костенко</t>
  </si>
  <si>
    <t>2. Расчеты (обоснования) выплат персоналу при направлении в служебные командировки</t>
  </si>
  <si>
    <t>3. Расчеты (обоснования) выплат персоналу по уходу за ребенком</t>
  </si>
  <si>
    <t>4. Расчеты (обоснования) страховых взносов на обязательное страхование в Пенсионный</t>
  </si>
  <si>
    <t>5. Расчет (обоснование) расходов на закупку товаров, работ, услуг</t>
  </si>
  <si>
    <t>Расчет (обоснование) расходов на оплату услуг связи</t>
  </si>
  <si>
    <t>Услуги связи</t>
  </si>
  <si>
    <t>Интернет</t>
  </si>
  <si>
    <t>6. Расчет (обоснование) расходов на оплату коммунальных услуг</t>
  </si>
  <si>
    <t>7. Расчет (обоснование) расходов на оплату работ, услуг по содержанию имущества</t>
  </si>
  <si>
    <t>8. Расчет (обоснование) расходов на оплату прочих работ, услуг</t>
  </si>
  <si>
    <t>9. Расчет (обоснование) расходов на приобретение основных средств,</t>
  </si>
  <si>
    <t>Продукты питания</t>
  </si>
  <si>
    <t>,</t>
  </si>
  <si>
    <t>дератизация</t>
  </si>
  <si>
    <t>ТО АПС</t>
  </si>
  <si>
    <t>охрана тревожной кнопки</t>
  </si>
  <si>
    <t>медосмотр</t>
  </si>
  <si>
    <t>Тепло (Гкал),газ</t>
  </si>
  <si>
    <t>Материальные запасы</t>
  </si>
  <si>
    <t>с указанием источника финансирования (краевой бюджет));</t>
  </si>
  <si>
    <t>Канц товары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</si>
  <si>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район(муниципальный)</t>
  </si>
  <si>
    <t>Субсидия на выполнение муниципального задания местный бюджет;</t>
  </si>
  <si>
    <t>Субсидия на выполнение муниципального задания краевой бюджет;</t>
  </si>
  <si>
    <r>
      <t>Код по бюджетной классификации Российской Федерации</t>
    </r>
    <r>
      <rPr>
        <u val="single"/>
        <vertAlign val="superscript"/>
        <sz val="11"/>
        <rFont val="Calibri"/>
        <family val="2"/>
      </rPr>
      <t>3</t>
    </r>
  </si>
  <si>
    <r>
      <t>Аналитический код</t>
    </r>
    <r>
      <rPr>
        <u val="single"/>
        <vertAlign val="superscript"/>
        <sz val="11"/>
        <rFont val="Calibri"/>
        <family val="2"/>
      </rPr>
      <t xml:space="preserve">4 </t>
    </r>
  </si>
  <si>
    <r>
      <t>Остаток средств на начало текущего финансового года</t>
    </r>
    <r>
      <rPr>
        <u val="single"/>
        <vertAlign val="superscript"/>
        <sz val="11"/>
        <rFont val="Calibri"/>
        <family val="2"/>
      </rPr>
      <t>5</t>
    </r>
  </si>
  <si>
    <r>
      <t>Остаток средств на конец текущего финансового года</t>
    </r>
    <r>
      <rPr>
        <u val="single"/>
        <vertAlign val="superscript"/>
        <sz val="11"/>
        <rFont val="Calibri"/>
        <family val="2"/>
      </rPr>
      <t>5</t>
    </r>
  </si>
  <si>
    <r>
      <t>прочие поступления, всего</t>
    </r>
    <r>
      <rPr>
        <u val="single"/>
        <vertAlign val="superscript"/>
        <sz val="11"/>
        <rFont val="Calibri"/>
        <family val="2"/>
      </rPr>
      <t>6</t>
    </r>
  </si>
  <si>
    <r>
      <t>расходы на закупку товаров, работ, услуг, всего</t>
    </r>
    <r>
      <rPr>
        <b/>
        <u val="single"/>
        <vertAlign val="superscript"/>
        <sz val="11"/>
        <rFont val="Calibri"/>
        <family val="2"/>
      </rPr>
      <t>7</t>
    </r>
  </si>
  <si>
    <r>
      <t>Выплаты, уменьшающие доход, всего</t>
    </r>
    <r>
      <rPr>
        <u val="single"/>
        <vertAlign val="superscript"/>
        <sz val="11"/>
        <rFont val="Calibri"/>
        <family val="2"/>
      </rPr>
      <t>8</t>
    </r>
  </si>
  <si>
    <r>
      <t>налог на прибыль</t>
    </r>
    <r>
      <rPr>
        <u val="single"/>
        <vertAlign val="superscript"/>
        <sz val="11"/>
        <rFont val="Calibri"/>
        <family val="2"/>
      </rPr>
      <t>8</t>
    </r>
  </si>
  <si>
    <r>
      <t>налог на добавленную стоимость</t>
    </r>
    <r>
      <rPr>
        <u val="single"/>
        <vertAlign val="superscript"/>
        <sz val="11"/>
        <rFont val="Calibri"/>
        <family val="2"/>
      </rPr>
      <t>8</t>
    </r>
  </si>
  <si>
    <r>
      <t>прочие налоги, уменьшающие доход</t>
    </r>
    <r>
      <rPr>
        <u val="single"/>
        <vertAlign val="superscript"/>
        <sz val="11"/>
        <rFont val="Calibri"/>
        <family val="2"/>
      </rPr>
      <t>8</t>
    </r>
  </si>
  <si>
    <r>
      <t>Прочие выплаты, всего</t>
    </r>
    <r>
      <rPr>
        <u val="single"/>
        <vertAlign val="superscript"/>
        <sz val="11"/>
        <rFont val="Calibri"/>
        <family val="2"/>
      </rPr>
      <t>9</t>
    </r>
  </si>
  <si>
    <t>925 070101 1 01 00590 244 221</t>
  </si>
  <si>
    <t>925 070101 1 01 60860 244 221</t>
  </si>
  <si>
    <t>925 070101 1 01 00590 244 223</t>
  </si>
  <si>
    <t>925 0701 01 1 01 00590 244 310 (сп/сч)</t>
  </si>
  <si>
    <t>925 0701 01 1 01 00590 244 342 (сп/сч)</t>
  </si>
  <si>
    <t>925 0701 01 1 01 00590 244 346 (сп/сч)</t>
  </si>
  <si>
    <t>с указанием источника финансирования (сп/сч);</t>
  </si>
  <si>
    <t>продукты питания</t>
  </si>
  <si>
    <t>моющие средства</t>
  </si>
  <si>
    <t>925 0701 06 2 00 10140 244 225 (противопожарные мероприятия)</t>
  </si>
  <si>
    <t>ИТОГО</t>
  </si>
  <si>
    <t>Н.А. Чаплыгина</t>
  </si>
  <si>
    <t>Заведующий  МДОБУ № 33</t>
  </si>
  <si>
    <t>МУНИЦИПАЛЬНОЕ ДОШКОЛЬНОЕ ОБРАЗОВАТЕЛЬНОЕ БЮДЖЕТНОЕ УЧРЕЖДЕНИЕ ДЕТСКИЙ САД № 33 "СОЛНЫШКО" ПОС.ЗОРЬКА МУНИЦИПАЛЬНОГО ОБРАЗОВАНИЯ НОВОКУБАНСКИЙ РАЙОН</t>
  </si>
  <si>
    <t>925 0701 01 1 01 60860 244 310 краевой бюджет</t>
  </si>
  <si>
    <t>925 0701 01 1 01 00590 244 342 муниципальный бюджет</t>
  </si>
  <si>
    <t xml:space="preserve">925 0701 01 1 01 00590 244 </t>
  </si>
  <si>
    <t xml:space="preserve">925 0701 01 1 01 60860 244 </t>
  </si>
  <si>
    <t xml:space="preserve"> кредиторская задолженность</t>
  </si>
  <si>
    <t>МП "Развитие образования" (Осуществление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работнкам муниципальных образовательных учреждений, проживающим и работающим в сельской местности)</t>
  </si>
  <si>
    <t>925 0701 0110160820 112 267 (к.с. 016.08.2001)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</si>
  <si>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работнкам муниципальных образовательных учреждений, проживающим и работающим в сельской местности</t>
  </si>
  <si>
    <t>Субсидии на иные цели 061.01.4001</t>
  </si>
  <si>
    <t>Огнезащитная обработка кровли</t>
  </si>
  <si>
    <t>Субсидии на иные цели 010.90.2001</t>
  </si>
  <si>
    <t>капитальный, текущий ремонт</t>
  </si>
  <si>
    <t>925 0701 0110109010 244 310 (010.90.1001)</t>
  </si>
  <si>
    <t>Приобретение движимого имущества</t>
  </si>
  <si>
    <t>925 07010 110 109 020 244 225 (кап. ремонт)</t>
  </si>
  <si>
    <t>Субсидии на иные цели 011.02.2008</t>
  </si>
  <si>
    <t>925 07010110110220 244 226 (сметная документация)</t>
  </si>
  <si>
    <t>Составление сметной докумнтации</t>
  </si>
  <si>
    <t>Приобретение основных средств</t>
  </si>
  <si>
    <t>Приобретение оборудования для хранения данных</t>
  </si>
  <si>
    <t>925 07010110100590 244 310 муниципальный бюджет</t>
  </si>
  <si>
    <t>Субсидии на иные цели к.с. 061.01.5001</t>
  </si>
  <si>
    <t>925 07010630010150 244 226 (антитеррористические мероприятия)</t>
  </si>
  <si>
    <t>монтаж системы тревожной сигнализации</t>
  </si>
  <si>
    <t>Приобретение рециркулятора</t>
  </si>
  <si>
    <t>925 070901101S2400 244 310 (01S.24.0000)</t>
  </si>
  <si>
    <t>925 0701 01 1 01 60860 112 266</t>
  </si>
  <si>
    <t>Вывоз ТБО</t>
  </si>
  <si>
    <t>отчет по экологии</t>
  </si>
  <si>
    <t>Приобретение оборудования и мебели</t>
  </si>
  <si>
    <t>Пособие до 3 лет</t>
  </si>
  <si>
    <t>Приобритение мебели</t>
  </si>
  <si>
    <t>925 0701 06 2 00 10140 244 310 (противопожарные мероприятия)</t>
  </si>
  <si>
    <t>подставка под пожарный гидрант</t>
  </si>
  <si>
    <t>925 070101 1 01 00590 247 223</t>
  </si>
  <si>
    <t>925 0701 01 1 01 00590 112 266 муниципальный бюджет</t>
  </si>
  <si>
    <t>925 070101 1 01 00590 112 266</t>
  </si>
  <si>
    <t xml:space="preserve">Н.А.Чаплыгина </t>
  </si>
  <si>
    <t>мед осмотр</t>
  </si>
  <si>
    <t>контур</t>
  </si>
  <si>
    <t>Заработная плата служащих</t>
  </si>
  <si>
    <t>3</t>
  </si>
  <si>
    <t xml:space="preserve"> финансово-хозяйственной деятельности на 2022 год</t>
  </si>
  <si>
    <r>
      <t>(на 2022 год и плановый период 2023 и 2024 годов</t>
    </r>
    <r>
      <rPr>
        <b/>
        <sz val="14"/>
        <color indexed="8"/>
        <rFont val="Times New Roman"/>
        <family val="1"/>
      </rPr>
      <t>)</t>
    </r>
  </si>
  <si>
    <t>на 2022 г. текущий финансовый год</t>
  </si>
  <si>
    <t>на 2023 г. первый год планового периода</t>
  </si>
  <si>
    <t>на 2024 г. второй год планового периода</t>
  </si>
  <si>
    <t>Краевой бюджет 92507010110160860111211 (т.с. 50.03.01)</t>
  </si>
  <si>
    <t>№ п/п</t>
  </si>
  <si>
    <t>Должность, группа должностей</t>
  </si>
  <si>
    <t>Установленная численность, единиц</t>
  </si>
  <si>
    <t>Ежемесячная надбавка к должностному окладу, %</t>
  </si>
  <si>
    <t>Районный коэффициент</t>
  </si>
  <si>
    <t>Фонд оплаты труда в год, руб. (гр. 3×гр. 4×(1+гр. 8/100)×гр. 9×12)</t>
  </si>
  <si>
    <t>Заработная плата МЕД</t>
  </si>
  <si>
    <t>7</t>
  </si>
  <si>
    <t>Медицинский персонал</t>
  </si>
  <si>
    <t>Краевой бюджет 92507010110160860111266 (т.с. 50.03.01)</t>
  </si>
  <si>
    <t>Фонд оплаты труда в год, руб</t>
  </si>
  <si>
    <t>Больничный за счет работадателя</t>
  </si>
  <si>
    <t>Мун.бюджет 92507010110100590111211 (т.с. 50.06.00)</t>
  </si>
  <si>
    <t>Месячный ФОТ по штатному расписанию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</si>
  <si>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</si>
  <si>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</si>
  <si>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</si>
  <si>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1</t>
  </si>
  <si>
    <t>Заработная плата служищих</t>
  </si>
  <si>
    <t>Краевой бюджет 92507020110200590111266 (т.с. 50.06.00)</t>
  </si>
  <si>
    <t>Расчет (обоснование) расходов на уплату налогов, сборов и иных платежей</t>
  </si>
  <si>
    <t>Мун.бюджет 925 0701 0110100590851 291 (т.с. 50.06.00)</t>
  </si>
  <si>
    <t>Налоговая баз, руб.</t>
  </si>
  <si>
    <t>Ставка налога, %</t>
  </si>
  <si>
    <t>Сумма исчисленного налога, подлежащего уплате, руб. (гр. 3×гр. 4/100)</t>
  </si>
  <si>
    <t>Мун.бюджет 925 0701 0110100590853 291 (т.с. 50.06.00)</t>
  </si>
  <si>
    <t xml:space="preserve">Экология </t>
  </si>
  <si>
    <t>Земельный налог</t>
  </si>
  <si>
    <t>ТО тревожной кнопки</t>
  </si>
  <si>
    <t>спец оценка</t>
  </si>
  <si>
    <t>обучение</t>
  </si>
  <si>
    <t>ЖБО</t>
  </si>
  <si>
    <t>мун</t>
  </si>
  <si>
    <t>д</t>
  </si>
  <si>
    <t>р</t>
  </si>
  <si>
    <t>о</t>
  </si>
  <si>
    <t>испытание электрооборудования</t>
  </si>
  <si>
    <t>продукты питания (кредиторская задолженность)</t>
  </si>
  <si>
    <t>0001</t>
  </si>
  <si>
    <t>0002</t>
  </si>
  <si>
    <t>сп.с</t>
  </si>
  <si>
    <t>программа</t>
  </si>
  <si>
    <t xml:space="preserve">субсидии на финансовое обеспечение выполнения муниципального задания за счет средств краевого бюджета </t>
  </si>
  <si>
    <t>в том числе целевые субсидии:</t>
  </si>
  <si>
    <t>МП "Обеспечение безопасности населения" (За оказание охранных услуг по физической охране)</t>
  </si>
  <si>
    <t>1410.1</t>
  </si>
  <si>
    <t>1410.2</t>
  </si>
  <si>
    <t>1410.3</t>
  </si>
  <si>
    <t>МП "Обеспечение безопасности населения" (За техническое обслуживание установленного  оборудования 
РСПИ «Стрелец-Мониторинг»)</t>
  </si>
  <si>
    <t>1420.1</t>
  </si>
  <si>
    <t>Иные выплаты населению</t>
  </si>
  <si>
    <t>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</si>
  <si>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</si>
  <si>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некомерческим организациям (за исключением бюджетных и автономных учреждений)</t>
  </si>
  <si>
    <t>внозы в международные организации</t>
  </si>
  <si>
    <t>платежи в целях обеспечения реализации соглашений с правительствами иностаранных государств и международными организациями</t>
  </si>
  <si>
    <t>с указанием источника финансирования (МП "Развитие образования" проектно-сметная документация);</t>
  </si>
  <si>
    <t>2649.1</t>
  </si>
  <si>
    <t>2649.2</t>
  </si>
  <si>
    <t>2640/1</t>
  </si>
  <si>
    <t>2640/1.1</t>
  </si>
  <si>
    <t>с указанием источника финансирования МП "Развитие образования" (Осуществление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работнкам муниципальных образовательных учреждений, проживающим и работающим в сельской местности)</t>
  </si>
  <si>
    <t>Ведущий бухгалтер МКУ"ЦБМО"</t>
  </si>
  <si>
    <t>код по бюджетной классификации РФ</t>
  </si>
  <si>
    <t>4.1</t>
  </si>
  <si>
    <t>в том числе :</t>
  </si>
  <si>
    <t>1.3.1</t>
  </si>
  <si>
    <t>в соответсвии с Федеральным законом № 44-ФЗ</t>
  </si>
  <si>
    <t xml:space="preserve">из них </t>
  </si>
  <si>
    <t>26310.1</t>
  </si>
  <si>
    <t>1.3.2</t>
  </si>
  <si>
    <t>в соответсвии с Федеральным законом № 223-ФЗ</t>
  </si>
  <si>
    <t>1.4.1</t>
  </si>
  <si>
    <t>за счет субсидий предоставляемых на финансовое обеспечение выполнения государственного (муниципального) задания)</t>
  </si>
  <si>
    <t>в том числе</t>
  </si>
  <si>
    <t>1.4.1.1</t>
  </si>
  <si>
    <t>в соответствии с Федеральным законом № 44-ФЗ</t>
  </si>
  <si>
    <t>1.4.1.2</t>
  </si>
  <si>
    <t>в соответствии с Федеральным законом № 223-ФЗ</t>
  </si>
  <si>
    <t>1.4.2</t>
  </si>
  <si>
    <t>за счет субсидий в соответсвии с абзацем вторым пункта 1 статьи 78.1 Бюджетного кодекса Российской Федерации</t>
  </si>
  <si>
    <t>1.4.2.1</t>
  </si>
  <si>
    <t>в соответствии с федеральным законом № 44-ФЗ</t>
  </si>
  <si>
    <t>из них 10.1:</t>
  </si>
  <si>
    <t>26421.1</t>
  </si>
  <si>
    <t>1.4.2.2</t>
  </si>
  <si>
    <t>1.4.3</t>
  </si>
  <si>
    <t>за счет субсидий, предоставляемых на осуществление капитальных вложений15</t>
  </si>
  <si>
    <t>26430.1</t>
  </si>
  <si>
    <t>1.4.4</t>
  </si>
  <si>
    <t>за счет средств обязательного медицинского страхования</t>
  </si>
  <si>
    <t>1.4.4.1</t>
  </si>
  <si>
    <t>в соответствии № 44-ФЗ</t>
  </si>
  <si>
    <t>1.4.4.2</t>
  </si>
  <si>
    <t>1.4.5</t>
  </si>
  <si>
    <t xml:space="preserve"> «___»_________________ 20___ г.                                                           </t>
  </si>
  <si>
    <t xml:space="preserve"> </t>
  </si>
  <si>
    <t>Программа 925 0701 06 2 00 10140 244 225 (к.с. 061.01.4002)</t>
  </si>
  <si>
    <t>МП "Обеспечение безопасности населения) обслуживание оборудования Стрелец -мониторинг</t>
  </si>
  <si>
    <t>Краевой бюджет 925 0701 01 1 01 60860 244 226 (т.с. 50.03.01)</t>
  </si>
  <si>
    <t>Мун бюджет 925 0701 01 1 01 00590 244 226  (т.с. 50.06.00)</t>
  </si>
  <si>
    <t>Мун бюджет 925 0701 01 1 01 00590 244 225 (т.с. 50.06.00)</t>
  </si>
  <si>
    <t>Программа 925 0701 06 3 00 10150 244 226 (к.с. 061.01.5001)</t>
  </si>
  <si>
    <t>МП "Обеспечение безопасности населения" (установка охранного оборудования)</t>
  </si>
  <si>
    <t>Мун.бюджет 925 0701 0110100590853 293 (т.с. 50.06.00)</t>
  </si>
  <si>
    <t>пеня свет</t>
  </si>
  <si>
    <t xml:space="preserve">Н.А. Чаплыгина </t>
  </si>
  <si>
    <t>Заведующий</t>
  </si>
  <si>
    <t>Главный бухгалтер</t>
  </si>
  <si>
    <t>охрана тревожной кнопки кредиторская задолженность</t>
  </si>
  <si>
    <t>В.И. Дударева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</si>
</sst>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[$-FC19]d\ mmmm\ yyyy\ &quot;г.&quot;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0"/>
      <color indexed="56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u val="single"/>
      <vertAlign val="superscript"/>
      <sz val="11"/>
      <color indexed="12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u val="single"/>
      <vertAlign val="superscript"/>
      <sz val="11"/>
      <name val="Calibri"/>
      <family val="2"/>
    </font>
    <font>
      <b/>
      <u val="single"/>
      <vertAlign val="superscript"/>
      <sz val="11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u val="single"/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rgb="FFE6E6E6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7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6" fillId="33" borderId="11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0" fontId="59" fillId="34" borderId="11" xfId="42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7" fillId="33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11" xfId="42" applyFont="1" applyBorder="1" applyAlignment="1">
      <alignment horizontal="left" vertical="center" wrapText="1"/>
    </xf>
    <xf numFmtId="0" fontId="46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7" fillId="33" borderId="11" xfId="42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4" fontId="5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left"/>
    </xf>
    <xf numFmtId="4" fontId="46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43" fontId="5" fillId="35" borderId="0" xfId="68" applyFont="1" applyFill="1" applyBorder="1" applyAlignment="1">
      <alignment horizontal="right"/>
    </xf>
    <xf numFmtId="43" fontId="10" fillId="0" borderId="0" xfId="68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4" fontId="23" fillId="0" borderId="13" xfId="59" applyNumberFormat="1" applyFont="1" applyBorder="1" applyAlignment="1">
      <alignment horizontal="right" vertical="top"/>
      <protection/>
    </xf>
    <xf numFmtId="0" fontId="5" fillId="0" borderId="11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/>
    </xf>
    <xf numFmtId="4" fontId="45" fillId="34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1" fillId="33" borderId="11" xfId="42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9" fillId="0" borderId="0" xfId="42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59" fillId="0" borderId="11" xfId="42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7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6" fillId="34" borderId="0" xfId="0" applyFont="1" applyFill="1" applyAlignment="1">
      <alignment/>
    </xf>
    <xf numFmtId="0" fontId="6" fillId="36" borderId="11" xfId="0" applyFont="1" applyFill="1" applyBorder="1" applyAlignment="1">
      <alignment horizontal="center" vertical="center" wrapText="1"/>
    </xf>
    <xf numFmtId="0" fontId="59" fillId="36" borderId="11" xfId="42" applyFill="1" applyBorder="1" applyAlignment="1">
      <alignment horizontal="left" vertical="center" wrapText="1"/>
    </xf>
    <xf numFmtId="2" fontId="6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49" fontId="6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7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73" fillId="36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3" fillId="0" borderId="0" xfId="0" applyFont="1" applyAlignment="1">
      <alignment horizontal="left" wrapText="1"/>
    </xf>
    <xf numFmtId="0" fontId="78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left" wrapText="1"/>
    </xf>
    <xf numFmtId="0" fontId="77" fillId="0" borderId="16" xfId="0" applyFont="1" applyBorder="1" applyAlignment="1">
      <alignment horizontal="center" wrapText="1"/>
    </xf>
    <xf numFmtId="0" fontId="77" fillId="0" borderId="0" xfId="0" applyFont="1" applyBorder="1" applyAlignment="1">
      <alignment horizontal="center" wrapText="1"/>
    </xf>
    <xf numFmtId="172" fontId="2" fillId="0" borderId="0" xfId="0" applyNumberFormat="1" applyFont="1" applyAlignment="1">
      <alignment horizontal="center" vertical="center"/>
    </xf>
    <xf numFmtId="0" fontId="0" fillId="36" borderId="0" xfId="0" applyFill="1" applyBorder="1" applyAlignment="1">
      <alignment horizontal="left" wrapText="1"/>
    </xf>
    <xf numFmtId="0" fontId="0" fillId="36" borderId="10" xfId="0" applyFill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36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7" fillId="0" borderId="11" xfId="42" applyFont="1" applyBorder="1" applyAlignment="1">
      <alignment horizontal="center" vertical="center" wrapText="1"/>
    </xf>
    <xf numFmtId="0" fontId="79" fillId="0" borderId="0" xfId="0" applyFont="1" applyFill="1" applyAlignment="1">
      <alignment horizontal="center"/>
    </xf>
    <xf numFmtId="0" fontId="73" fillId="0" borderId="0" xfId="0" applyFont="1" applyFill="1" applyAlignment="1">
      <alignment horizontal="left"/>
    </xf>
    <xf numFmtId="0" fontId="76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3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10" fillId="0" borderId="2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2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22" fillId="0" borderId="21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4" fontId="5" fillId="0" borderId="25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4" fontId="10" fillId="0" borderId="26" xfId="0" applyNumberFormat="1" applyFont="1" applyBorder="1" applyAlignment="1">
      <alignment horizontal="right"/>
    </xf>
    <xf numFmtId="0" fontId="10" fillId="0" borderId="2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indent="1"/>
    </xf>
    <xf numFmtId="0" fontId="5" fillId="0" borderId="16" xfId="0" applyFont="1" applyFill="1" applyBorder="1" applyAlignment="1">
      <alignment horizontal="left" indent="1"/>
    </xf>
    <xf numFmtId="0" fontId="5" fillId="0" borderId="23" xfId="0" applyFont="1" applyFill="1" applyBorder="1" applyAlignment="1">
      <alignment horizontal="left" indent="1"/>
    </xf>
    <xf numFmtId="0" fontId="5" fillId="0" borderId="22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1"/>
    </xf>
    <xf numFmtId="0" fontId="5" fillId="0" borderId="26" xfId="0" applyFont="1" applyFill="1" applyBorder="1" applyAlignment="1">
      <alignment horizontal="left" indent="1"/>
    </xf>
    <xf numFmtId="0" fontId="5" fillId="0" borderId="22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17" xfId="0" applyFont="1" applyFill="1" applyBorder="1" applyAlignment="1">
      <alignment horizontal="left" indent="1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10" fillId="0" borderId="25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10" fillId="0" borderId="26" xfId="0" applyNumberFormat="1" applyFont="1" applyFill="1" applyBorder="1" applyAlignment="1">
      <alignment horizontal="right"/>
    </xf>
    <xf numFmtId="9" fontId="5" fillId="0" borderId="25" xfId="64" applyFont="1" applyFill="1" applyBorder="1" applyAlignment="1">
      <alignment horizontal="right"/>
    </xf>
    <xf numFmtId="9" fontId="5" fillId="0" borderId="10" xfId="64" applyFont="1" applyFill="1" applyBorder="1" applyAlignment="1">
      <alignment horizontal="right"/>
    </xf>
    <xf numFmtId="9" fontId="5" fillId="0" borderId="26" xfId="64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9" fontId="5" fillId="0" borderId="21" xfId="64" applyFont="1" applyFill="1" applyBorder="1" applyAlignment="1">
      <alignment horizontal="right"/>
    </xf>
    <xf numFmtId="9" fontId="5" fillId="0" borderId="14" xfId="64" applyFont="1" applyFill="1" applyBorder="1" applyAlignment="1">
      <alignment horizontal="right"/>
    </xf>
    <xf numFmtId="9" fontId="5" fillId="0" borderId="15" xfId="64" applyFont="1" applyFill="1" applyBorder="1" applyAlignment="1">
      <alignment horizontal="right"/>
    </xf>
    <xf numFmtId="0" fontId="74" fillId="0" borderId="0" xfId="0" applyFont="1" applyAlignment="1">
      <alignment horizontal="center" wrapText="1"/>
    </xf>
    <xf numFmtId="3" fontId="5" fillId="0" borderId="21" xfId="0" applyNumberFormat="1" applyFont="1" applyBorder="1" applyAlignment="1">
      <alignment horizontal="right"/>
    </xf>
    <xf numFmtId="43" fontId="5" fillId="35" borderId="25" xfId="68" applyFont="1" applyFill="1" applyBorder="1" applyAlignment="1">
      <alignment horizontal="right"/>
    </xf>
    <xf numFmtId="43" fontId="5" fillId="35" borderId="10" xfId="68" applyFont="1" applyFill="1" applyBorder="1" applyAlignment="1">
      <alignment horizontal="right"/>
    </xf>
    <xf numFmtId="43" fontId="5" fillId="35" borderId="26" xfId="68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5" fillId="35" borderId="21" xfId="0" applyNumberFormat="1" applyFont="1" applyFill="1" applyBorder="1" applyAlignment="1">
      <alignment horizontal="right"/>
    </xf>
    <xf numFmtId="4" fontId="5" fillId="35" borderId="14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3" fontId="5" fillId="0" borderId="25" xfId="0" applyNumberFormat="1" applyFont="1" applyBorder="1" applyAlignment="1">
      <alignment horizontal="left"/>
    </xf>
    <xf numFmtId="43" fontId="10" fillId="35" borderId="25" xfId="68" applyFont="1" applyFill="1" applyBorder="1" applyAlignment="1">
      <alignment horizontal="right"/>
    </xf>
    <xf numFmtId="43" fontId="10" fillId="35" borderId="10" xfId="68" applyFont="1" applyFill="1" applyBorder="1" applyAlignment="1">
      <alignment horizontal="right"/>
    </xf>
    <xf numFmtId="43" fontId="10" fillId="35" borderId="26" xfId="68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left" wrapText="1"/>
    </xf>
    <xf numFmtId="3" fontId="5" fillId="0" borderId="14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left"/>
    </xf>
    <xf numFmtId="43" fontId="5" fillId="0" borderId="25" xfId="68" applyFont="1" applyFill="1" applyBorder="1" applyAlignment="1">
      <alignment horizontal="right"/>
    </xf>
    <xf numFmtId="43" fontId="5" fillId="0" borderId="10" xfId="68" applyFont="1" applyFill="1" applyBorder="1" applyAlignment="1">
      <alignment horizontal="right"/>
    </xf>
    <xf numFmtId="43" fontId="5" fillId="0" borderId="26" xfId="68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43" fontId="10" fillId="0" borderId="25" xfId="68" applyFont="1" applyFill="1" applyBorder="1" applyAlignment="1">
      <alignment horizontal="right"/>
    </xf>
    <xf numFmtId="43" fontId="10" fillId="0" borderId="10" xfId="68" applyFont="1" applyFill="1" applyBorder="1" applyAlignment="1">
      <alignment horizontal="right"/>
    </xf>
    <xf numFmtId="43" fontId="10" fillId="0" borderId="26" xfId="68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3" fontId="5" fillId="0" borderId="21" xfId="0" applyNumberFormat="1" applyFont="1" applyFill="1" applyBorder="1" applyAlignment="1">
      <alignment horizontal="left"/>
    </xf>
    <xf numFmtId="4" fontId="77" fillId="0" borderId="21" xfId="0" applyNumberFormat="1" applyFont="1" applyBorder="1" applyAlignment="1">
      <alignment horizontal="right" vertical="top" wrapText="1"/>
    </xf>
    <xf numFmtId="4" fontId="77" fillId="0" borderId="14" xfId="0" applyNumberFormat="1" applyFont="1" applyBorder="1" applyAlignment="1">
      <alignment horizontal="right" vertical="top" wrapText="1"/>
    </xf>
    <xf numFmtId="4" fontId="77" fillId="0" borderId="27" xfId="0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left" wrapText="1"/>
    </xf>
    <xf numFmtId="4" fontId="5" fillId="35" borderId="25" xfId="68" applyNumberFormat="1" applyFont="1" applyFill="1" applyBorder="1" applyAlignment="1">
      <alignment horizontal="right"/>
    </xf>
    <xf numFmtId="4" fontId="5" fillId="35" borderId="10" xfId="68" applyNumberFormat="1" applyFont="1" applyFill="1" applyBorder="1" applyAlignment="1">
      <alignment horizontal="right"/>
    </xf>
    <xf numFmtId="4" fontId="5" fillId="35" borderId="26" xfId="68" applyNumberFormat="1" applyFont="1" applyFill="1" applyBorder="1" applyAlignment="1">
      <alignment horizontal="right"/>
    </xf>
    <xf numFmtId="4" fontId="10" fillId="35" borderId="25" xfId="68" applyNumberFormat="1" applyFont="1" applyFill="1" applyBorder="1" applyAlignment="1">
      <alignment horizontal="right"/>
    </xf>
    <xf numFmtId="4" fontId="10" fillId="35" borderId="10" xfId="68" applyNumberFormat="1" applyFont="1" applyFill="1" applyBorder="1" applyAlignment="1">
      <alignment horizontal="right"/>
    </xf>
    <xf numFmtId="4" fontId="10" fillId="35" borderId="26" xfId="68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43" fontId="5" fillId="0" borderId="21" xfId="68" applyFont="1" applyFill="1" applyBorder="1" applyAlignment="1">
      <alignment horizontal="right"/>
    </xf>
    <xf numFmtId="43" fontId="5" fillId="0" borderId="14" xfId="68" applyFont="1" applyFill="1" applyBorder="1" applyAlignment="1">
      <alignment horizontal="right"/>
    </xf>
    <xf numFmtId="43" fontId="5" fillId="0" borderId="15" xfId="68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4" fontId="45" fillId="0" borderId="0" xfId="0" applyNumberFormat="1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4" xfId="56"/>
    <cellStyle name="Обычный 3" xfId="57"/>
    <cellStyle name="Обычный 4" xfId="58"/>
    <cellStyle name="Обычный_1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40</xdr:row>
      <xdr:rowOff>304800</xdr:rowOff>
    </xdr:from>
    <xdr:to>
      <xdr:col>20</xdr:col>
      <xdr:colOff>171450</xdr:colOff>
      <xdr:row>56</xdr:row>
      <xdr:rowOff>161925</xdr:rowOff>
    </xdr:to>
    <xdr:sp>
      <xdr:nvSpPr>
        <xdr:cNvPr id="1" name="Прямоугольник 1"/>
        <xdr:cNvSpPr>
          <a:spLocks/>
        </xdr:cNvSpPr>
      </xdr:nvSpPr>
      <xdr:spPr>
        <a:xfrm>
          <a:off x="12458700" y="18030825"/>
          <a:ext cx="6105525" cy="5391150"/>
        </a:xfrm>
        <a:prstGeom prst="rect">
          <a:avLst/>
        </a:prstGeom>
        <a:noFill/>
        <a:ln w="228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144</xdr:row>
      <xdr:rowOff>28575</xdr:rowOff>
    </xdr:from>
    <xdr:to>
      <xdr:col>1</xdr:col>
      <xdr:colOff>885825</xdr:colOff>
      <xdr:row>145</xdr:row>
      <xdr:rowOff>114300</xdr:rowOff>
    </xdr:to>
    <xdr:sp>
      <xdr:nvSpPr>
        <xdr:cNvPr id="2" name="Прямоугольник 2"/>
        <xdr:cNvSpPr>
          <a:spLocks/>
        </xdr:cNvSpPr>
      </xdr:nvSpPr>
      <xdr:spPr>
        <a:xfrm>
          <a:off x="1419225" y="40462200"/>
          <a:ext cx="314325" cy="276225"/>
        </a:xfrm>
        <a:prstGeom prst="rect">
          <a:avLst/>
        </a:prstGeom>
        <a:noFill/>
        <a:ln w="228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9525</xdr:rowOff>
    </xdr:from>
    <xdr:to>
      <xdr:col>6</xdr:col>
      <xdr:colOff>28575</xdr:colOff>
      <xdr:row>68</xdr:row>
      <xdr:rowOff>161925</xdr:rowOff>
    </xdr:to>
    <xdr:sp>
      <xdr:nvSpPr>
        <xdr:cNvPr id="3" name="Прямоугольник 3"/>
        <xdr:cNvSpPr>
          <a:spLocks/>
        </xdr:cNvSpPr>
      </xdr:nvSpPr>
      <xdr:spPr>
        <a:xfrm>
          <a:off x="0" y="23888700"/>
          <a:ext cx="8686800" cy="2181225"/>
        </a:xfrm>
        <a:prstGeom prst="rect">
          <a:avLst/>
        </a:prstGeom>
        <a:noFill/>
        <a:ln w="228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9\obmen\&#1054;&#1073;&#1097;&#1072;&#1103;\&#1055;&#1051;&#1040;&#1053;&#1054;&#1042;&#1067;&#1049;%20&#1054;&#1058;&#1044;&#1045;&#1051;\&#1055;&#1060;&#1061;&#1044;\&#1055;&#1060;&#1061;&#1044;%20&#1085;&#1072;%202022%20&#1075;&#1086;&#1076;\&#1076;&#1089;%2032\&#1076;&#1089;%2032%20&#1055;&#1060;&#1061;&#1044;%20&#1085;&#1072;%20202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 1"/>
      <sheetName val="Раздел 1"/>
      <sheetName val="Раздел 2"/>
      <sheetName val="111 "/>
      <sheetName val="112"/>
      <sheetName val="213"/>
      <sheetName val="221"/>
      <sheetName val="223"/>
      <sheetName val="225"/>
      <sheetName val="226"/>
      <sheetName val="310"/>
      <sheetName val="342"/>
      <sheetName val="343"/>
      <sheetName val="346"/>
      <sheetName val="проч"/>
      <sheetName val="программы"/>
      <sheetName val="примечания"/>
    </sheetNames>
    <sheetDataSet>
      <sheetData sheetId="9">
        <row r="5">
          <cell r="A5" t="str">
            <v>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7">
      <selection activeCell="N27" sqref="N27:O27"/>
    </sheetView>
  </sheetViews>
  <sheetFormatPr defaultColWidth="9.140625" defaultRowHeight="15"/>
  <sheetData>
    <row r="1" spans="9:15" ht="15" customHeight="1" hidden="1">
      <c r="I1" s="1"/>
      <c r="J1" s="137" t="s">
        <v>0</v>
      </c>
      <c r="K1" s="137"/>
      <c r="L1" s="137"/>
      <c r="M1" s="137"/>
      <c r="N1" s="137"/>
      <c r="O1" s="137"/>
    </row>
    <row r="2" spans="9:15" ht="15" customHeight="1" hidden="1">
      <c r="I2" s="1"/>
      <c r="J2" s="137" t="s">
        <v>1</v>
      </c>
      <c r="K2" s="137"/>
      <c r="L2" s="137"/>
      <c r="M2" s="137"/>
      <c r="N2" s="137"/>
      <c r="O2" s="137"/>
    </row>
    <row r="3" spans="9:15" ht="15" customHeight="1" hidden="1">
      <c r="I3" s="1"/>
      <c r="J3" s="137"/>
      <c r="K3" s="137"/>
      <c r="L3" s="137"/>
      <c r="M3" s="137"/>
      <c r="N3" s="137"/>
      <c r="O3" s="137"/>
    </row>
    <row r="4" spans="9:15" ht="15" customHeight="1" hidden="1">
      <c r="I4" s="1"/>
      <c r="J4" s="137"/>
      <c r="K4" s="137"/>
      <c r="L4" s="137"/>
      <c r="M4" s="137"/>
      <c r="N4" s="137"/>
      <c r="O4" s="137"/>
    </row>
    <row r="5" spans="9:15" ht="15" customHeight="1" hidden="1">
      <c r="I5" s="1"/>
      <c r="J5" s="137"/>
      <c r="K5" s="137"/>
      <c r="L5" s="137"/>
      <c r="M5" s="137"/>
      <c r="N5" s="137"/>
      <c r="O5" s="137"/>
    </row>
    <row r="6" spans="9:15" ht="15" customHeight="1" hidden="1">
      <c r="I6" s="1"/>
      <c r="J6" s="137"/>
      <c r="K6" s="137"/>
      <c r="L6" s="137"/>
      <c r="M6" s="137"/>
      <c r="N6" s="137"/>
      <c r="O6" s="137"/>
    </row>
    <row r="8" spans="10:15" ht="18.75">
      <c r="J8" s="139" t="s">
        <v>2</v>
      </c>
      <c r="K8" s="139"/>
      <c r="L8" s="139"/>
      <c r="M8" s="139"/>
      <c r="N8" s="139"/>
      <c r="O8" s="139"/>
    </row>
    <row r="9" ht="9" customHeight="1"/>
    <row r="10" spans="10:15" ht="81.75" customHeight="1">
      <c r="J10" s="140" t="s">
        <v>290</v>
      </c>
      <c r="K10" s="140"/>
      <c r="L10" s="140"/>
      <c r="M10" s="140"/>
      <c r="N10" s="140"/>
      <c r="O10" s="140"/>
    </row>
    <row r="11" spans="10:15" ht="15">
      <c r="J11" s="141" t="s">
        <v>3</v>
      </c>
      <c r="K11" s="141"/>
      <c r="L11" s="141"/>
      <c r="M11" s="141"/>
      <c r="N11" s="141"/>
      <c r="O11" s="141"/>
    </row>
    <row r="12" spans="10:15" ht="15">
      <c r="J12" s="2"/>
      <c r="K12" s="2"/>
      <c r="L12" s="2"/>
      <c r="M12" s="2" t="s">
        <v>289</v>
      </c>
      <c r="N12" s="2"/>
      <c r="O12" s="2"/>
    </row>
    <row r="13" spans="10:15" ht="15">
      <c r="J13" s="142" t="s">
        <v>4</v>
      </c>
      <c r="K13" s="142"/>
      <c r="L13" s="142"/>
      <c r="M13" s="142"/>
      <c r="N13" s="142"/>
      <c r="O13" s="142"/>
    </row>
    <row r="15" spans="10:15" ht="18.75">
      <c r="J15" s="143">
        <f>N26</f>
        <v>44804</v>
      </c>
      <c r="K15" s="143"/>
      <c r="L15" s="143"/>
      <c r="M15" s="143"/>
      <c r="N15" s="143"/>
      <c r="O15" s="143"/>
    </row>
    <row r="17" spans="1:15" ht="18.75">
      <c r="A17" s="138" t="s">
        <v>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</row>
    <row r="18" spans="1:15" ht="18.75">
      <c r="A18" s="138" t="s">
        <v>334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</row>
    <row r="19" spans="1:15" ht="18.75">
      <c r="A19" s="138" t="s">
        <v>335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</row>
    <row r="20" spans="1:15" s="3" customFormat="1" ht="18.75" customHeight="1">
      <c r="A20" s="143">
        <f>J15</f>
        <v>44804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ht="8.25" customHeight="1"/>
    <row r="22" spans="1:15" ht="18.75">
      <c r="A22" s="137" t="s">
        <v>6</v>
      </c>
      <c r="B22" s="137"/>
      <c r="C22" s="137"/>
      <c r="D22" s="137"/>
      <c r="E22" s="137"/>
      <c r="F22" s="137"/>
      <c r="G22" s="144" t="s">
        <v>232</v>
      </c>
      <c r="H22" s="144"/>
      <c r="I22" s="144"/>
      <c r="J22" s="144"/>
      <c r="K22" s="144"/>
      <c r="L22" s="144"/>
      <c r="M22" s="144"/>
      <c r="N22" s="144"/>
      <c r="O22" s="144"/>
    </row>
    <row r="23" spans="1:15" ht="18.75">
      <c r="A23" s="137" t="s">
        <v>7</v>
      </c>
      <c r="B23" s="137"/>
      <c r="C23" s="137"/>
      <c r="D23" s="137"/>
      <c r="E23" s="137"/>
      <c r="F23" s="137"/>
      <c r="G23" s="145"/>
      <c r="H23" s="145"/>
      <c r="I23" s="145"/>
      <c r="J23" s="145"/>
      <c r="K23" s="145"/>
      <c r="L23" s="145"/>
      <c r="M23" s="145"/>
      <c r="N23" s="145"/>
      <c r="O23" s="145"/>
    </row>
    <row r="24" ht="11.25" customHeight="1"/>
    <row r="25" spans="13:15" ht="18.75">
      <c r="M25" s="4"/>
      <c r="N25" s="148" t="s">
        <v>8</v>
      </c>
      <c r="O25" s="148"/>
    </row>
    <row r="26" spans="1:15" ht="18.75">
      <c r="A26" s="137" t="s">
        <v>15</v>
      </c>
      <c r="B26" s="137"/>
      <c r="C26" s="137"/>
      <c r="D26" s="137"/>
      <c r="E26" s="137"/>
      <c r="F26" s="137"/>
      <c r="L26" s="146" t="s">
        <v>9</v>
      </c>
      <c r="M26" s="147"/>
      <c r="N26" s="149">
        <v>44804</v>
      </c>
      <c r="O26" s="149"/>
    </row>
    <row r="27" spans="1:15" ht="38.25" customHeight="1">
      <c r="A27" s="135" t="s">
        <v>291</v>
      </c>
      <c r="B27" s="135"/>
      <c r="C27" s="135"/>
      <c r="D27" s="135"/>
      <c r="E27" s="135"/>
      <c r="F27" s="135"/>
      <c r="G27" s="135"/>
      <c r="H27" s="135"/>
      <c r="I27" s="135"/>
      <c r="J27" s="135"/>
      <c r="L27" s="146" t="s">
        <v>10</v>
      </c>
      <c r="M27" s="147"/>
      <c r="N27" s="148"/>
      <c r="O27" s="148"/>
    </row>
    <row r="28" spans="1:15" ht="18.7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L28" s="146" t="s">
        <v>11</v>
      </c>
      <c r="M28" s="147"/>
      <c r="N28" s="148">
        <v>925</v>
      </c>
      <c r="O28" s="148"/>
    </row>
    <row r="29" spans="12:15" ht="37.5" customHeight="1">
      <c r="L29" s="146" t="s">
        <v>10</v>
      </c>
      <c r="M29" s="147"/>
      <c r="N29" s="148"/>
      <c r="O29" s="148"/>
    </row>
    <row r="30" spans="1:15" ht="18.75">
      <c r="A30" s="137" t="s">
        <v>16</v>
      </c>
      <c r="B30" s="137"/>
      <c r="C30" s="137"/>
      <c r="D30" s="137"/>
      <c r="E30" s="137"/>
      <c r="F30" s="137"/>
      <c r="L30" s="146" t="s">
        <v>12</v>
      </c>
      <c r="M30" s="147"/>
      <c r="N30" s="150">
        <v>2343017363</v>
      </c>
      <c r="O30" s="150"/>
    </row>
    <row r="31" spans="12:15" ht="18.75">
      <c r="L31" s="146" t="s">
        <v>13</v>
      </c>
      <c r="M31" s="147"/>
      <c r="N31" s="148">
        <v>234301001</v>
      </c>
      <c r="O31" s="148"/>
    </row>
    <row r="32" spans="12:15" ht="18.75" customHeight="1">
      <c r="L32" s="146" t="s">
        <v>14</v>
      </c>
      <c r="M32" s="147"/>
      <c r="N32" s="148">
        <v>383</v>
      </c>
      <c r="O32" s="148"/>
    </row>
  </sheetData>
  <sheetProtection/>
  <mergeCells count="32">
    <mergeCell ref="L26:M26"/>
    <mergeCell ref="L27:M27"/>
    <mergeCell ref="L28:M28"/>
    <mergeCell ref="L29:M29"/>
    <mergeCell ref="L30:M30"/>
    <mergeCell ref="L31:M31"/>
    <mergeCell ref="A26:F26"/>
    <mergeCell ref="L32:M32"/>
    <mergeCell ref="N25:O25"/>
    <mergeCell ref="N26:O26"/>
    <mergeCell ref="N27:O27"/>
    <mergeCell ref="N28:O28"/>
    <mergeCell ref="N29:O29"/>
    <mergeCell ref="N30:O30"/>
    <mergeCell ref="N31:O31"/>
    <mergeCell ref="N32:O32"/>
    <mergeCell ref="J13:O13"/>
    <mergeCell ref="J15:O15"/>
    <mergeCell ref="A20:O20"/>
    <mergeCell ref="A22:F22"/>
    <mergeCell ref="A23:F23"/>
    <mergeCell ref="G22:O23"/>
    <mergeCell ref="A27:J28"/>
    <mergeCell ref="A30:F30"/>
    <mergeCell ref="J1:O1"/>
    <mergeCell ref="J2:O6"/>
    <mergeCell ref="A17:O17"/>
    <mergeCell ref="A18:O18"/>
    <mergeCell ref="A19:O19"/>
    <mergeCell ref="J8:O8"/>
    <mergeCell ref="J10:O10"/>
    <mergeCell ref="J11:O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3"/>
  <sheetViews>
    <sheetView view="pageBreakPreview" zoomScaleSheetLayoutView="100" zoomScalePageLayoutView="0" workbookViewId="0" topLeftCell="A1">
      <selection activeCell="BN28" sqref="BN28:CB28"/>
    </sheetView>
  </sheetViews>
  <sheetFormatPr defaultColWidth="7.421875" defaultRowHeight="15"/>
  <cols>
    <col min="1" max="1" width="7.421875" style="35" bestFit="1" customWidth="1"/>
    <col min="2" max="30" width="1.1484375" style="35" customWidth="1"/>
    <col min="31" max="31" width="7.421875" style="35" bestFit="1" customWidth="1"/>
    <col min="32" max="255" width="1.1484375" style="35" customWidth="1"/>
    <col min="256" max="16384" width="7.421875" style="35" bestFit="1" customWidth="1"/>
  </cols>
  <sheetData>
    <row r="1" spans="1:80" s="34" customFormat="1" ht="15.75">
      <c r="A1" s="321" t="s">
        <v>253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</row>
    <row r="2" spans="1:80" s="34" customFormat="1" ht="15.75">
      <c r="A2" s="321" t="s">
        <v>182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</row>
    <row r="3" spans="1:80" s="34" customFormat="1" ht="15.75">
      <c r="A3" s="34" t="s">
        <v>107</v>
      </c>
      <c r="S3" s="246" t="s">
        <v>292</v>
      </c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</row>
    <row r="4" spans="1:80" s="39" customFormat="1" ht="9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</row>
    <row r="5" spans="1:80" ht="12.75">
      <c r="A5" s="237" t="s">
        <v>109</v>
      </c>
      <c r="B5" s="238"/>
      <c r="C5" s="238"/>
      <c r="D5" s="239"/>
      <c r="E5" s="237" t="s">
        <v>117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9"/>
      <c r="AS5" s="237" t="s">
        <v>119</v>
      </c>
      <c r="AT5" s="238"/>
      <c r="AU5" s="238"/>
      <c r="AV5" s="238"/>
      <c r="AW5" s="238"/>
      <c r="AX5" s="238"/>
      <c r="AY5" s="238"/>
      <c r="AZ5" s="238"/>
      <c r="BA5" s="238"/>
      <c r="BB5" s="239"/>
      <c r="BC5" s="237" t="s">
        <v>179</v>
      </c>
      <c r="BD5" s="238"/>
      <c r="BE5" s="238"/>
      <c r="BF5" s="238"/>
      <c r="BG5" s="238"/>
      <c r="BH5" s="238"/>
      <c r="BI5" s="238"/>
      <c r="BJ5" s="238"/>
      <c r="BK5" s="238"/>
      <c r="BL5" s="238"/>
      <c r="BM5" s="239"/>
      <c r="BN5" s="237" t="s">
        <v>120</v>
      </c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9"/>
    </row>
    <row r="6" spans="1:80" ht="12.75">
      <c r="A6" s="234" t="s">
        <v>110</v>
      </c>
      <c r="B6" s="235"/>
      <c r="C6" s="235"/>
      <c r="D6" s="236"/>
      <c r="E6" s="234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6"/>
      <c r="AS6" s="234"/>
      <c r="AT6" s="235"/>
      <c r="AU6" s="235"/>
      <c r="AV6" s="235"/>
      <c r="AW6" s="235"/>
      <c r="AX6" s="235"/>
      <c r="AY6" s="235"/>
      <c r="AZ6" s="235"/>
      <c r="BA6" s="235"/>
      <c r="BB6" s="236"/>
      <c r="BC6" s="234" t="s">
        <v>180</v>
      </c>
      <c r="BD6" s="235"/>
      <c r="BE6" s="235"/>
      <c r="BF6" s="235"/>
      <c r="BG6" s="235"/>
      <c r="BH6" s="235"/>
      <c r="BI6" s="235"/>
      <c r="BJ6" s="235"/>
      <c r="BK6" s="235"/>
      <c r="BL6" s="235"/>
      <c r="BM6" s="236"/>
      <c r="BN6" s="234" t="s">
        <v>181</v>
      </c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6"/>
    </row>
    <row r="7" spans="1:80" ht="12.75">
      <c r="A7" s="234"/>
      <c r="B7" s="235"/>
      <c r="C7" s="235"/>
      <c r="D7" s="236"/>
      <c r="E7" s="234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6"/>
      <c r="AS7" s="234"/>
      <c r="AT7" s="235"/>
      <c r="AU7" s="235"/>
      <c r="AV7" s="235"/>
      <c r="AW7" s="235"/>
      <c r="AX7" s="235"/>
      <c r="AY7" s="235"/>
      <c r="AZ7" s="235"/>
      <c r="BA7" s="235"/>
      <c r="BB7" s="236"/>
      <c r="BC7" s="234" t="s">
        <v>127</v>
      </c>
      <c r="BD7" s="235"/>
      <c r="BE7" s="235"/>
      <c r="BF7" s="235"/>
      <c r="BG7" s="235"/>
      <c r="BH7" s="235"/>
      <c r="BI7" s="235"/>
      <c r="BJ7" s="235"/>
      <c r="BK7" s="235"/>
      <c r="BL7" s="235"/>
      <c r="BM7" s="236"/>
      <c r="BN7" s="234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6"/>
    </row>
    <row r="8" spans="1:80" ht="12.75">
      <c r="A8" s="309"/>
      <c r="B8" s="310"/>
      <c r="C8" s="310"/>
      <c r="D8" s="311"/>
      <c r="E8" s="309">
        <v>1</v>
      </c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1"/>
      <c r="AS8" s="309">
        <v>2</v>
      </c>
      <c r="AT8" s="310"/>
      <c r="AU8" s="310"/>
      <c r="AV8" s="310"/>
      <c r="AW8" s="310"/>
      <c r="AX8" s="310"/>
      <c r="AY8" s="310"/>
      <c r="AZ8" s="310"/>
      <c r="BA8" s="310"/>
      <c r="BB8" s="311"/>
      <c r="BC8" s="309">
        <v>3</v>
      </c>
      <c r="BD8" s="310"/>
      <c r="BE8" s="310"/>
      <c r="BF8" s="310"/>
      <c r="BG8" s="310"/>
      <c r="BH8" s="310"/>
      <c r="BI8" s="310"/>
      <c r="BJ8" s="310"/>
      <c r="BK8" s="310"/>
      <c r="BL8" s="310"/>
      <c r="BM8" s="311"/>
      <c r="BN8" s="309">
        <v>4</v>
      </c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1"/>
    </row>
    <row r="9" spans="1:80" ht="12.75">
      <c r="A9" s="225">
        <v>1</v>
      </c>
      <c r="B9" s="226"/>
      <c r="C9" s="226"/>
      <c r="D9" s="227"/>
      <c r="E9" s="357" t="s">
        <v>323</v>
      </c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7"/>
      <c r="AS9" s="231"/>
      <c r="AT9" s="232"/>
      <c r="AU9" s="232"/>
      <c r="AV9" s="232"/>
      <c r="AW9" s="232"/>
      <c r="AX9" s="232"/>
      <c r="AY9" s="232"/>
      <c r="AZ9" s="232"/>
      <c r="BA9" s="232"/>
      <c r="BB9" s="233"/>
      <c r="BC9" s="379"/>
      <c r="BD9" s="330"/>
      <c r="BE9" s="330"/>
      <c r="BF9" s="330"/>
      <c r="BG9" s="330"/>
      <c r="BH9" s="330"/>
      <c r="BI9" s="330"/>
      <c r="BJ9" s="330"/>
      <c r="BK9" s="330"/>
      <c r="BL9" s="330"/>
      <c r="BM9" s="331"/>
      <c r="BN9" s="358">
        <v>35650</v>
      </c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60"/>
    </row>
    <row r="10" spans="1:80" ht="12.75">
      <c r="A10" s="225"/>
      <c r="B10" s="226"/>
      <c r="C10" s="226"/>
      <c r="D10" s="227"/>
      <c r="E10" s="216" t="s">
        <v>115</v>
      </c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  <c r="AS10" s="219" t="s">
        <v>22</v>
      </c>
      <c r="AT10" s="220"/>
      <c r="AU10" s="220"/>
      <c r="AV10" s="220"/>
      <c r="AW10" s="220"/>
      <c r="AX10" s="220"/>
      <c r="AY10" s="220"/>
      <c r="AZ10" s="220"/>
      <c r="BA10" s="220"/>
      <c r="BB10" s="221"/>
      <c r="BC10" s="274" t="s">
        <v>22</v>
      </c>
      <c r="BD10" s="275"/>
      <c r="BE10" s="275"/>
      <c r="BF10" s="275"/>
      <c r="BG10" s="275"/>
      <c r="BH10" s="275"/>
      <c r="BI10" s="275"/>
      <c r="BJ10" s="275"/>
      <c r="BK10" s="275"/>
      <c r="BL10" s="275"/>
      <c r="BM10" s="276"/>
      <c r="BN10" s="364">
        <f>BN9</f>
        <v>35650</v>
      </c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6"/>
    </row>
    <row r="11" spans="1:80" ht="12.75">
      <c r="A11" s="47"/>
      <c r="B11" s="47"/>
      <c r="C11" s="47"/>
      <c r="D11" s="47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</row>
    <row r="12" spans="1:80" s="34" customFormat="1" ht="15.75" hidden="1">
      <c r="A12" s="34" t="s">
        <v>107</v>
      </c>
      <c r="S12" s="246" t="s">
        <v>312</v>
      </c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</row>
    <row r="13" spans="1:80" s="39" customFormat="1" ht="9.75" hidden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</row>
    <row r="14" spans="1:80" ht="12.75" hidden="1">
      <c r="A14" s="237" t="s">
        <v>109</v>
      </c>
      <c r="B14" s="238"/>
      <c r="C14" s="238"/>
      <c r="D14" s="239"/>
      <c r="E14" s="237" t="s">
        <v>117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9"/>
      <c r="AS14" s="237" t="s">
        <v>119</v>
      </c>
      <c r="AT14" s="238"/>
      <c r="AU14" s="238"/>
      <c r="AV14" s="238"/>
      <c r="AW14" s="238"/>
      <c r="AX14" s="238"/>
      <c r="AY14" s="238"/>
      <c r="AZ14" s="238"/>
      <c r="BA14" s="238"/>
      <c r="BB14" s="239"/>
      <c r="BC14" s="237" t="s">
        <v>179</v>
      </c>
      <c r="BD14" s="238"/>
      <c r="BE14" s="238"/>
      <c r="BF14" s="238"/>
      <c r="BG14" s="238"/>
      <c r="BH14" s="238"/>
      <c r="BI14" s="238"/>
      <c r="BJ14" s="238"/>
      <c r="BK14" s="238"/>
      <c r="BL14" s="238"/>
      <c r="BM14" s="239"/>
      <c r="BN14" s="237" t="s">
        <v>120</v>
      </c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9"/>
    </row>
    <row r="15" spans="1:80" ht="12.75" hidden="1">
      <c r="A15" s="234" t="s">
        <v>110</v>
      </c>
      <c r="B15" s="235"/>
      <c r="C15" s="235"/>
      <c r="D15" s="236"/>
      <c r="E15" s="234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6"/>
      <c r="AS15" s="234"/>
      <c r="AT15" s="235"/>
      <c r="AU15" s="235"/>
      <c r="AV15" s="235"/>
      <c r="AW15" s="235"/>
      <c r="AX15" s="235"/>
      <c r="AY15" s="235"/>
      <c r="AZ15" s="235"/>
      <c r="BA15" s="235"/>
      <c r="BB15" s="236"/>
      <c r="BC15" s="234" t="s">
        <v>180</v>
      </c>
      <c r="BD15" s="235"/>
      <c r="BE15" s="235"/>
      <c r="BF15" s="235"/>
      <c r="BG15" s="235"/>
      <c r="BH15" s="235"/>
      <c r="BI15" s="235"/>
      <c r="BJ15" s="235"/>
      <c r="BK15" s="235"/>
      <c r="BL15" s="235"/>
      <c r="BM15" s="236"/>
      <c r="BN15" s="234" t="s">
        <v>181</v>
      </c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6"/>
    </row>
    <row r="16" spans="1:80" ht="12.75" hidden="1">
      <c r="A16" s="234"/>
      <c r="B16" s="235"/>
      <c r="C16" s="235"/>
      <c r="D16" s="236"/>
      <c r="E16" s="234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6"/>
      <c r="AS16" s="234"/>
      <c r="AT16" s="235"/>
      <c r="AU16" s="235"/>
      <c r="AV16" s="235"/>
      <c r="AW16" s="235"/>
      <c r="AX16" s="235"/>
      <c r="AY16" s="235"/>
      <c r="AZ16" s="235"/>
      <c r="BA16" s="235"/>
      <c r="BB16" s="236"/>
      <c r="BC16" s="234" t="s">
        <v>127</v>
      </c>
      <c r="BD16" s="235"/>
      <c r="BE16" s="235"/>
      <c r="BF16" s="235"/>
      <c r="BG16" s="235"/>
      <c r="BH16" s="235"/>
      <c r="BI16" s="235"/>
      <c r="BJ16" s="235"/>
      <c r="BK16" s="235"/>
      <c r="BL16" s="235"/>
      <c r="BM16" s="236"/>
      <c r="BN16" s="234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6"/>
    </row>
    <row r="17" spans="1:80" ht="12.75" hidden="1">
      <c r="A17" s="309"/>
      <c r="B17" s="310"/>
      <c r="C17" s="310"/>
      <c r="D17" s="311"/>
      <c r="E17" s="309">
        <v>1</v>
      </c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1"/>
      <c r="AS17" s="309">
        <v>2</v>
      </c>
      <c r="AT17" s="310"/>
      <c r="AU17" s="310"/>
      <c r="AV17" s="310"/>
      <c r="AW17" s="310"/>
      <c r="AX17" s="310"/>
      <c r="AY17" s="310"/>
      <c r="AZ17" s="310"/>
      <c r="BA17" s="310"/>
      <c r="BB17" s="311"/>
      <c r="BC17" s="309">
        <v>3</v>
      </c>
      <c r="BD17" s="310"/>
      <c r="BE17" s="310"/>
      <c r="BF17" s="310"/>
      <c r="BG17" s="310"/>
      <c r="BH17" s="310"/>
      <c r="BI17" s="310"/>
      <c r="BJ17" s="310"/>
      <c r="BK17" s="310"/>
      <c r="BL17" s="310"/>
      <c r="BM17" s="311"/>
      <c r="BN17" s="309">
        <v>4</v>
      </c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1"/>
    </row>
    <row r="18" spans="1:80" ht="12.75" hidden="1">
      <c r="A18" s="225">
        <v>1</v>
      </c>
      <c r="B18" s="226"/>
      <c r="C18" s="226"/>
      <c r="D18" s="227"/>
      <c r="E18" s="357" t="s">
        <v>311</v>
      </c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7"/>
      <c r="AS18" s="231"/>
      <c r="AT18" s="232"/>
      <c r="AU18" s="232"/>
      <c r="AV18" s="232"/>
      <c r="AW18" s="232"/>
      <c r="AX18" s="232"/>
      <c r="AY18" s="232"/>
      <c r="AZ18" s="232"/>
      <c r="BA18" s="232"/>
      <c r="BB18" s="233"/>
      <c r="BC18" s="379"/>
      <c r="BD18" s="330"/>
      <c r="BE18" s="330"/>
      <c r="BF18" s="330"/>
      <c r="BG18" s="330"/>
      <c r="BH18" s="330"/>
      <c r="BI18" s="330"/>
      <c r="BJ18" s="330"/>
      <c r="BK18" s="330"/>
      <c r="BL18" s="330"/>
      <c r="BM18" s="331"/>
      <c r="BN18" s="358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60"/>
    </row>
    <row r="19" spans="1:80" ht="12.75" hidden="1">
      <c r="A19" s="225">
        <v>2</v>
      </c>
      <c r="B19" s="226"/>
      <c r="C19" s="226"/>
      <c r="D19" s="227"/>
      <c r="E19" s="357" t="s">
        <v>321</v>
      </c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7"/>
      <c r="AS19" s="231"/>
      <c r="AT19" s="232"/>
      <c r="AU19" s="232"/>
      <c r="AV19" s="232"/>
      <c r="AW19" s="232"/>
      <c r="AX19" s="232"/>
      <c r="AY19" s="232"/>
      <c r="AZ19" s="232"/>
      <c r="BA19" s="232"/>
      <c r="BB19" s="233"/>
      <c r="BC19" s="379"/>
      <c r="BD19" s="330"/>
      <c r="BE19" s="330"/>
      <c r="BF19" s="330"/>
      <c r="BG19" s="330"/>
      <c r="BH19" s="330"/>
      <c r="BI19" s="330"/>
      <c r="BJ19" s="330"/>
      <c r="BK19" s="330"/>
      <c r="BL19" s="330"/>
      <c r="BM19" s="331"/>
      <c r="BN19" s="358"/>
      <c r="BO19" s="359"/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60"/>
    </row>
    <row r="20" spans="1:80" ht="12.75" hidden="1">
      <c r="A20" s="225"/>
      <c r="B20" s="226"/>
      <c r="C20" s="226"/>
      <c r="D20" s="227"/>
      <c r="E20" s="216" t="s">
        <v>115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8"/>
      <c r="AS20" s="219" t="s">
        <v>22</v>
      </c>
      <c r="AT20" s="220"/>
      <c r="AU20" s="220"/>
      <c r="AV20" s="220"/>
      <c r="AW20" s="220"/>
      <c r="AX20" s="220"/>
      <c r="AY20" s="220"/>
      <c r="AZ20" s="220"/>
      <c r="BA20" s="220"/>
      <c r="BB20" s="221"/>
      <c r="BC20" s="274" t="s">
        <v>22</v>
      </c>
      <c r="BD20" s="275"/>
      <c r="BE20" s="275"/>
      <c r="BF20" s="275"/>
      <c r="BG20" s="275"/>
      <c r="BH20" s="275"/>
      <c r="BI20" s="275"/>
      <c r="BJ20" s="275"/>
      <c r="BK20" s="275"/>
      <c r="BL20" s="275"/>
      <c r="BM20" s="276"/>
      <c r="BN20" s="364">
        <f>SUM(BN18:CB19)</f>
        <v>0</v>
      </c>
      <c r="BO20" s="365"/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6"/>
    </row>
    <row r="21" spans="1:80" s="34" customFormat="1" ht="15.75">
      <c r="A21" s="34" t="s">
        <v>107</v>
      </c>
      <c r="S21" s="246" t="s">
        <v>293</v>
      </c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</row>
    <row r="22" spans="1:80" s="39" customFormat="1" ht="9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</row>
    <row r="23" spans="1:80" ht="12.75">
      <c r="A23" s="237" t="s">
        <v>109</v>
      </c>
      <c r="B23" s="238"/>
      <c r="C23" s="238"/>
      <c r="D23" s="239"/>
      <c r="E23" s="237" t="s">
        <v>117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9"/>
      <c r="AS23" s="237" t="s">
        <v>119</v>
      </c>
      <c r="AT23" s="238"/>
      <c r="AU23" s="238"/>
      <c r="AV23" s="238"/>
      <c r="AW23" s="238"/>
      <c r="AX23" s="238"/>
      <c r="AY23" s="238"/>
      <c r="AZ23" s="238"/>
      <c r="BA23" s="238"/>
      <c r="BB23" s="239"/>
      <c r="BC23" s="237" t="s">
        <v>179</v>
      </c>
      <c r="BD23" s="238"/>
      <c r="BE23" s="238"/>
      <c r="BF23" s="238"/>
      <c r="BG23" s="238"/>
      <c r="BH23" s="238"/>
      <c r="BI23" s="238"/>
      <c r="BJ23" s="238"/>
      <c r="BK23" s="238"/>
      <c r="BL23" s="238"/>
      <c r="BM23" s="239"/>
      <c r="BN23" s="237" t="s">
        <v>120</v>
      </c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9"/>
    </row>
    <row r="24" spans="1:80" ht="12.75">
      <c r="A24" s="234" t="s">
        <v>110</v>
      </c>
      <c r="B24" s="235"/>
      <c r="C24" s="235"/>
      <c r="D24" s="236"/>
      <c r="E24" s="234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6"/>
      <c r="AS24" s="234"/>
      <c r="AT24" s="235"/>
      <c r="AU24" s="235"/>
      <c r="AV24" s="235"/>
      <c r="AW24" s="235"/>
      <c r="AX24" s="235"/>
      <c r="AY24" s="235"/>
      <c r="AZ24" s="235"/>
      <c r="BA24" s="235"/>
      <c r="BB24" s="236"/>
      <c r="BC24" s="234" t="s">
        <v>180</v>
      </c>
      <c r="BD24" s="235"/>
      <c r="BE24" s="235"/>
      <c r="BF24" s="235"/>
      <c r="BG24" s="235"/>
      <c r="BH24" s="235"/>
      <c r="BI24" s="235"/>
      <c r="BJ24" s="235"/>
      <c r="BK24" s="235"/>
      <c r="BL24" s="235"/>
      <c r="BM24" s="236"/>
      <c r="BN24" s="234" t="s">
        <v>181</v>
      </c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6"/>
    </row>
    <row r="25" spans="1:80" ht="12.75">
      <c r="A25" s="234"/>
      <c r="B25" s="235"/>
      <c r="C25" s="235"/>
      <c r="D25" s="236"/>
      <c r="E25" s="234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6"/>
      <c r="AS25" s="234"/>
      <c r="AT25" s="235"/>
      <c r="AU25" s="235"/>
      <c r="AV25" s="235"/>
      <c r="AW25" s="235"/>
      <c r="AX25" s="235"/>
      <c r="AY25" s="235"/>
      <c r="AZ25" s="235"/>
      <c r="BA25" s="235"/>
      <c r="BB25" s="236"/>
      <c r="BC25" s="234" t="s">
        <v>127</v>
      </c>
      <c r="BD25" s="235"/>
      <c r="BE25" s="235"/>
      <c r="BF25" s="235"/>
      <c r="BG25" s="235"/>
      <c r="BH25" s="235"/>
      <c r="BI25" s="235"/>
      <c r="BJ25" s="235"/>
      <c r="BK25" s="235"/>
      <c r="BL25" s="235"/>
      <c r="BM25" s="236"/>
      <c r="BN25" s="234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6"/>
    </row>
    <row r="26" spans="1:80" ht="12.75">
      <c r="A26" s="309"/>
      <c r="B26" s="310"/>
      <c r="C26" s="310"/>
      <c r="D26" s="311"/>
      <c r="E26" s="309">
        <v>1</v>
      </c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1"/>
      <c r="AS26" s="309">
        <v>2</v>
      </c>
      <c r="AT26" s="310"/>
      <c r="AU26" s="310"/>
      <c r="AV26" s="310"/>
      <c r="AW26" s="310"/>
      <c r="AX26" s="310"/>
      <c r="AY26" s="310"/>
      <c r="AZ26" s="310"/>
      <c r="BA26" s="310"/>
      <c r="BB26" s="311"/>
      <c r="BC26" s="309">
        <v>3</v>
      </c>
      <c r="BD26" s="310"/>
      <c r="BE26" s="310"/>
      <c r="BF26" s="310"/>
      <c r="BG26" s="310"/>
      <c r="BH26" s="310"/>
      <c r="BI26" s="310"/>
      <c r="BJ26" s="310"/>
      <c r="BK26" s="310"/>
      <c r="BL26" s="310"/>
      <c r="BM26" s="311"/>
      <c r="BN26" s="309">
        <v>4</v>
      </c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11"/>
    </row>
    <row r="27" spans="1:80" ht="12.75">
      <c r="A27" s="225">
        <v>1</v>
      </c>
      <c r="B27" s="226"/>
      <c r="C27" s="226"/>
      <c r="D27" s="227"/>
      <c r="E27" s="357" t="s">
        <v>254</v>
      </c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7"/>
      <c r="AS27" s="231"/>
      <c r="AT27" s="232"/>
      <c r="AU27" s="232"/>
      <c r="AV27" s="232"/>
      <c r="AW27" s="232"/>
      <c r="AX27" s="232"/>
      <c r="AY27" s="232"/>
      <c r="AZ27" s="232"/>
      <c r="BA27" s="232"/>
      <c r="BB27" s="233"/>
      <c r="BC27" s="379"/>
      <c r="BD27" s="330"/>
      <c r="BE27" s="330"/>
      <c r="BF27" s="330"/>
      <c r="BG27" s="330"/>
      <c r="BH27" s="330"/>
      <c r="BI27" s="330"/>
      <c r="BJ27" s="330"/>
      <c r="BK27" s="330"/>
      <c r="BL27" s="330"/>
      <c r="BM27" s="331"/>
      <c r="BN27" s="358">
        <f>147000-30000+50000</f>
        <v>167000</v>
      </c>
      <c r="BO27" s="359"/>
      <c r="BP27" s="359"/>
      <c r="BQ27" s="359"/>
      <c r="BR27" s="359"/>
      <c r="BS27" s="359"/>
      <c r="BT27" s="359"/>
      <c r="BU27" s="359"/>
      <c r="BV27" s="359"/>
      <c r="BW27" s="359"/>
      <c r="BX27" s="359"/>
      <c r="BY27" s="359"/>
      <c r="BZ27" s="359"/>
      <c r="CA27" s="359"/>
      <c r="CB27" s="360"/>
    </row>
    <row r="28" spans="1:80" ht="12.75">
      <c r="A28" s="225">
        <v>2</v>
      </c>
      <c r="B28" s="226"/>
      <c r="C28" s="226"/>
      <c r="D28" s="227"/>
      <c r="E28" s="357" t="s">
        <v>377</v>
      </c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7"/>
      <c r="AS28" s="231"/>
      <c r="AT28" s="232"/>
      <c r="AU28" s="232"/>
      <c r="AV28" s="232"/>
      <c r="AW28" s="232"/>
      <c r="AX28" s="232"/>
      <c r="AY28" s="232"/>
      <c r="AZ28" s="232"/>
      <c r="BA28" s="232"/>
      <c r="BB28" s="233"/>
      <c r="BC28" s="379"/>
      <c r="BD28" s="330"/>
      <c r="BE28" s="330"/>
      <c r="BF28" s="330"/>
      <c r="BG28" s="330"/>
      <c r="BH28" s="330"/>
      <c r="BI28" s="330"/>
      <c r="BJ28" s="330"/>
      <c r="BK28" s="330"/>
      <c r="BL28" s="330"/>
      <c r="BM28" s="331"/>
      <c r="BN28" s="358">
        <v>60204.34</v>
      </c>
      <c r="BO28" s="359"/>
      <c r="BP28" s="359"/>
      <c r="BQ28" s="359"/>
      <c r="BR28" s="359"/>
      <c r="BS28" s="359"/>
      <c r="BT28" s="359"/>
      <c r="BU28" s="359"/>
      <c r="BV28" s="359"/>
      <c r="BW28" s="359"/>
      <c r="BX28" s="359"/>
      <c r="BY28" s="359"/>
      <c r="BZ28" s="359"/>
      <c r="CA28" s="359"/>
      <c r="CB28" s="360"/>
    </row>
    <row r="29" spans="1:80" ht="12.75">
      <c r="A29" s="225"/>
      <c r="B29" s="226"/>
      <c r="C29" s="226"/>
      <c r="D29" s="227"/>
      <c r="E29" s="216" t="s">
        <v>115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8"/>
      <c r="AS29" s="219" t="s">
        <v>22</v>
      </c>
      <c r="AT29" s="220"/>
      <c r="AU29" s="220"/>
      <c r="AV29" s="220"/>
      <c r="AW29" s="220"/>
      <c r="AX29" s="220"/>
      <c r="AY29" s="220"/>
      <c r="AZ29" s="220"/>
      <c r="BA29" s="220"/>
      <c r="BB29" s="221"/>
      <c r="BC29" s="274" t="s">
        <v>22</v>
      </c>
      <c r="BD29" s="275"/>
      <c r="BE29" s="275"/>
      <c r="BF29" s="275"/>
      <c r="BG29" s="275"/>
      <c r="BH29" s="275"/>
      <c r="BI29" s="275"/>
      <c r="BJ29" s="275"/>
      <c r="BK29" s="275"/>
      <c r="BL29" s="275"/>
      <c r="BM29" s="276"/>
      <c r="BN29" s="364">
        <f>SUM(BN27:CB28)</f>
        <v>227204.34</v>
      </c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6"/>
    </row>
    <row r="30" spans="1:80" ht="12.75">
      <c r="A30" s="47"/>
      <c r="B30" s="47"/>
      <c r="C30" s="47"/>
      <c r="D30" s="4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</row>
    <row r="31" spans="1:80" s="34" customFormat="1" ht="15.75" hidden="1">
      <c r="A31" s="34" t="s">
        <v>107</v>
      </c>
      <c r="S31" s="246" t="s">
        <v>281</v>
      </c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</row>
    <row r="32" spans="1:80" s="39" customFormat="1" ht="9.75" hidden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</row>
    <row r="33" spans="1:80" ht="12.75" hidden="1">
      <c r="A33" s="237" t="s">
        <v>109</v>
      </c>
      <c r="B33" s="238"/>
      <c r="C33" s="238"/>
      <c r="D33" s="239"/>
      <c r="E33" s="237" t="s">
        <v>117</v>
      </c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9"/>
      <c r="AS33" s="237" t="s">
        <v>119</v>
      </c>
      <c r="AT33" s="238"/>
      <c r="AU33" s="238"/>
      <c r="AV33" s="238"/>
      <c r="AW33" s="238"/>
      <c r="AX33" s="238"/>
      <c r="AY33" s="238"/>
      <c r="AZ33" s="238"/>
      <c r="BA33" s="238"/>
      <c r="BB33" s="239"/>
      <c r="BC33" s="237" t="s">
        <v>179</v>
      </c>
      <c r="BD33" s="238"/>
      <c r="BE33" s="238"/>
      <c r="BF33" s="238"/>
      <c r="BG33" s="238"/>
      <c r="BH33" s="238"/>
      <c r="BI33" s="238"/>
      <c r="BJ33" s="238"/>
      <c r="BK33" s="238"/>
      <c r="BL33" s="238"/>
      <c r="BM33" s="239"/>
      <c r="BN33" s="237" t="s">
        <v>120</v>
      </c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9"/>
    </row>
    <row r="34" spans="1:80" ht="12.75" hidden="1">
      <c r="A34" s="234" t="s">
        <v>110</v>
      </c>
      <c r="B34" s="235"/>
      <c r="C34" s="235"/>
      <c r="D34" s="236"/>
      <c r="E34" s="234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6"/>
      <c r="AS34" s="234"/>
      <c r="AT34" s="235"/>
      <c r="AU34" s="235"/>
      <c r="AV34" s="235"/>
      <c r="AW34" s="235"/>
      <c r="AX34" s="235"/>
      <c r="AY34" s="235"/>
      <c r="AZ34" s="235"/>
      <c r="BA34" s="235"/>
      <c r="BB34" s="236"/>
      <c r="BC34" s="234" t="s">
        <v>180</v>
      </c>
      <c r="BD34" s="235"/>
      <c r="BE34" s="235"/>
      <c r="BF34" s="235"/>
      <c r="BG34" s="235"/>
      <c r="BH34" s="235"/>
      <c r="BI34" s="235"/>
      <c r="BJ34" s="235"/>
      <c r="BK34" s="235"/>
      <c r="BL34" s="235"/>
      <c r="BM34" s="236"/>
      <c r="BN34" s="234" t="s">
        <v>181</v>
      </c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6"/>
    </row>
    <row r="35" spans="1:80" ht="12.75" hidden="1">
      <c r="A35" s="234"/>
      <c r="B35" s="235"/>
      <c r="C35" s="235"/>
      <c r="D35" s="236"/>
      <c r="E35" s="234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6"/>
      <c r="AS35" s="234"/>
      <c r="AT35" s="235"/>
      <c r="AU35" s="235"/>
      <c r="AV35" s="235"/>
      <c r="AW35" s="235"/>
      <c r="AX35" s="235"/>
      <c r="AY35" s="235"/>
      <c r="AZ35" s="235"/>
      <c r="BA35" s="235"/>
      <c r="BB35" s="236"/>
      <c r="BC35" s="234" t="s">
        <v>127</v>
      </c>
      <c r="BD35" s="235"/>
      <c r="BE35" s="235"/>
      <c r="BF35" s="235"/>
      <c r="BG35" s="235"/>
      <c r="BH35" s="235"/>
      <c r="BI35" s="235"/>
      <c r="BJ35" s="235"/>
      <c r="BK35" s="235"/>
      <c r="BL35" s="235"/>
      <c r="BM35" s="236"/>
      <c r="BN35" s="234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6"/>
    </row>
    <row r="36" spans="1:80" ht="12.75" hidden="1">
      <c r="A36" s="309"/>
      <c r="B36" s="310"/>
      <c r="C36" s="310"/>
      <c r="D36" s="311"/>
      <c r="E36" s="309">
        <v>1</v>
      </c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1"/>
      <c r="AS36" s="309">
        <v>2</v>
      </c>
      <c r="AT36" s="310"/>
      <c r="AU36" s="310"/>
      <c r="AV36" s="310"/>
      <c r="AW36" s="310"/>
      <c r="AX36" s="310"/>
      <c r="AY36" s="310"/>
      <c r="AZ36" s="310"/>
      <c r="BA36" s="310"/>
      <c r="BB36" s="311"/>
      <c r="BC36" s="309">
        <v>3</v>
      </c>
      <c r="BD36" s="310"/>
      <c r="BE36" s="310"/>
      <c r="BF36" s="310"/>
      <c r="BG36" s="310"/>
      <c r="BH36" s="310"/>
      <c r="BI36" s="310"/>
      <c r="BJ36" s="310"/>
      <c r="BK36" s="310"/>
      <c r="BL36" s="310"/>
      <c r="BM36" s="311"/>
      <c r="BN36" s="309">
        <v>4</v>
      </c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1"/>
    </row>
    <row r="37" spans="1:80" ht="12.75" hidden="1">
      <c r="A37" s="225">
        <v>1</v>
      </c>
      <c r="B37" s="226"/>
      <c r="C37" s="226"/>
      <c r="D37" s="227"/>
      <c r="E37" s="357" t="s">
        <v>310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7"/>
      <c r="AS37" s="231"/>
      <c r="AT37" s="232"/>
      <c r="AU37" s="232"/>
      <c r="AV37" s="232"/>
      <c r="AW37" s="232"/>
      <c r="AX37" s="232"/>
      <c r="AY37" s="232"/>
      <c r="AZ37" s="232"/>
      <c r="BA37" s="232"/>
      <c r="BB37" s="233"/>
      <c r="BC37" s="379"/>
      <c r="BD37" s="330"/>
      <c r="BE37" s="330"/>
      <c r="BF37" s="330"/>
      <c r="BG37" s="330"/>
      <c r="BH37" s="330"/>
      <c r="BI37" s="330"/>
      <c r="BJ37" s="330"/>
      <c r="BK37" s="330"/>
      <c r="BL37" s="330"/>
      <c r="BM37" s="331"/>
      <c r="BN37" s="358"/>
      <c r="BO37" s="359"/>
      <c r="BP37" s="359"/>
      <c r="BQ37" s="359"/>
      <c r="BR37" s="359"/>
      <c r="BS37" s="359"/>
      <c r="BT37" s="359"/>
      <c r="BU37" s="359"/>
      <c r="BV37" s="359"/>
      <c r="BW37" s="359"/>
      <c r="BX37" s="359"/>
      <c r="BY37" s="359"/>
      <c r="BZ37" s="359"/>
      <c r="CA37" s="359"/>
      <c r="CB37" s="360"/>
    </row>
    <row r="38" spans="1:80" ht="12.75" hidden="1">
      <c r="A38" s="225"/>
      <c r="B38" s="226"/>
      <c r="C38" s="226"/>
      <c r="D38" s="227"/>
      <c r="E38" s="216" t="s">
        <v>115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8"/>
      <c r="AS38" s="219" t="s">
        <v>22</v>
      </c>
      <c r="AT38" s="220"/>
      <c r="AU38" s="220"/>
      <c r="AV38" s="220"/>
      <c r="AW38" s="220"/>
      <c r="AX38" s="220"/>
      <c r="AY38" s="220"/>
      <c r="AZ38" s="220"/>
      <c r="BA38" s="220"/>
      <c r="BB38" s="221"/>
      <c r="BC38" s="274" t="s">
        <v>22</v>
      </c>
      <c r="BD38" s="275"/>
      <c r="BE38" s="275"/>
      <c r="BF38" s="275"/>
      <c r="BG38" s="275"/>
      <c r="BH38" s="275"/>
      <c r="BI38" s="275"/>
      <c r="BJ38" s="275"/>
      <c r="BK38" s="275"/>
      <c r="BL38" s="275"/>
      <c r="BM38" s="276"/>
      <c r="BN38" s="364">
        <f>SUM(BN37:CB37)</f>
        <v>0</v>
      </c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6"/>
    </row>
    <row r="39" ht="12.75" hidden="1"/>
    <row r="40" spans="1:80" s="34" customFormat="1" ht="15.75">
      <c r="A40" s="34" t="s">
        <v>107</v>
      </c>
      <c r="S40" s="246" t="s">
        <v>282</v>
      </c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</row>
    <row r="41" spans="1:80" s="39" customFormat="1" ht="9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</row>
    <row r="42" spans="1:80" ht="12.75">
      <c r="A42" s="237" t="s">
        <v>109</v>
      </c>
      <c r="B42" s="238"/>
      <c r="C42" s="238"/>
      <c r="D42" s="239"/>
      <c r="E42" s="237" t="s">
        <v>117</v>
      </c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9"/>
      <c r="AS42" s="237" t="s">
        <v>119</v>
      </c>
      <c r="AT42" s="238"/>
      <c r="AU42" s="238"/>
      <c r="AV42" s="238"/>
      <c r="AW42" s="238"/>
      <c r="AX42" s="238"/>
      <c r="AY42" s="238"/>
      <c r="AZ42" s="238"/>
      <c r="BA42" s="238"/>
      <c r="BB42" s="239"/>
      <c r="BC42" s="237" t="s">
        <v>179</v>
      </c>
      <c r="BD42" s="238"/>
      <c r="BE42" s="238"/>
      <c r="BF42" s="238"/>
      <c r="BG42" s="238"/>
      <c r="BH42" s="238"/>
      <c r="BI42" s="238"/>
      <c r="BJ42" s="238"/>
      <c r="BK42" s="238"/>
      <c r="BL42" s="238"/>
      <c r="BM42" s="239"/>
      <c r="BN42" s="237" t="s">
        <v>120</v>
      </c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9"/>
    </row>
    <row r="43" spans="1:80" ht="12.75">
      <c r="A43" s="234" t="s">
        <v>110</v>
      </c>
      <c r="B43" s="235"/>
      <c r="C43" s="235"/>
      <c r="D43" s="236"/>
      <c r="E43" s="234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6"/>
      <c r="AS43" s="234"/>
      <c r="AT43" s="235"/>
      <c r="AU43" s="235"/>
      <c r="AV43" s="235"/>
      <c r="AW43" s="235"/>
      <c r="AX43" s="235"/>
      <c r="AY43" s="235"/>
      <c r="AZ43" s="235"/>
      <c r="BA43" s="235"/>
      <c r="BB43" s="236"/>
      <c r="BC43" s="234" t="s">
        <v>180</v>
      </c>
      <c r="BD43" s="235"/>
      <c r="BE43" s="235"/>
      <c r="BF43" s="235"/>
      <c r="BG43" s="235"/>
      <c r="BH43" s="235"/>
      <c r="BI43" s="235"/>
      <c r="BJ43" s="235"/>
      <c r="BK43" s="235"/>
      <c r="BL43" s="235"/>
      <c r="BM43" s="236"/>
      <c r="BN43" s="234" t="s">
        <v>181</v>
      </c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6"/>
    </row>
    <row r="44" spans="1:80" ht="12.75">
      <c r="A44" s="234"/>
      <c r="B44" s="235"/>
      <c r="C44" s="235"/>
      <c r="D44" s="236"/>
      <c r="E44" s="234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6"/>
      <c r="AS44" s="234"/>
      <c r="AT44" s="235"/>
      <c r="AU44" s="235"/>
      <c r="AV44" s="235"/>
      <c r="AW44" s="235"/>
      <c r="AX44" s="235"/>
      <c r="AY44" s="235"/>
      <c r="AZ44" s="235"/>
      <c r="BA44" s="235"/>
      <c r="BB44" s="236"/>
      <c r="BC44" s="234" t="s">
        <v>127</v>
      </c>
      <c r="BD44" s="235"/>
      <c r="BE44" s="235"/>
      <c r="BF44" s="235"/>
      <c r="BG44" s="235"/>
      <c r="BH44" s="235"/>
      <c r="BI44" s="235"/>
      <c r="BJ44" s="235"/>
      <c r="BK44" s="235"/>
      <c r="BL44" s="235"/>
      <c r="BM44" s="236"/>
      <c r="BN44" s="234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6"/>
    </row>
    <row r="45" spans="1:80" ht="12.75">
      <c r="A45" s="309"/>
      <c r="B45" s="310"/>
      <c r="C45" s="310"/>
      <c r="D45" s="311"/>
      <c r="E45" s="309">
        <v>1</v>
      </c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1"/>
      <c r="AS45" s="309">
        <v>2</v>
      </c>
      <c r="AT45" s="310"/>
      <c r="AU45" s="310"/>
      <c r="AV45" s="310"/>
      <c r="AW45" s="310"/>
      <c r="AX45" s="310"/>
      <c r="AY45" s="310"/>
      <c r="AZ45" s="310"/>
      <c r="BA45" s="310"/>
      <c r="BB45" s="311"/>
      <c r="BC45" s="309">
        <v>3</v>
      </c>
      <c r="BD45" s="310"/>
      <c r="BE45" s="310"/>
      <c r="BF45" s="310"/>
      <c r="BG45" s="310"/>
      <c r="BH45" s="310"/>
      <c r="BI45" s="310"/>
      <c r="BJ45" s="310"/>
      <c r="BK45" s="310"/>
      <c r="BL45" s="310"/>
      <c r="BM45" s="311"/>
      <c r="BN45" s="309">
        <v>4</v>
      </c>
      <c r="BO45" s="310"/>
      <c r="BP45" s="310"/>
      <c r="BQ45" s="310"/>
      <c r="BR45" s="310"/>
      <c r="BS45" s="310"/>
      <c r="BT45" s="310"/>
      <c r="BU45" s="310"/>
      <c r="BV45" s="310"/>
      <c r="BW45" s="310"/>
      <c r="BX45" s="310"/>
      <c r="BY45" s="310"/>
      <c r="BZ45" s="310"/>
      <c r="CA45" s="310"/>
      <c r="CB45" s="311"/>
    </row>
    <row r="46" spans="1:80" ht="12.75">
      <c r="A46" s="225">
        <v>1</v>
      </c>
      <c r="B46" s="226"/>
      <c r="C46" s="226"/>
      <c r="D46" s="227"/>
      <c r="E46" s="357" t="s">
        <v>285</v>
      </c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7"/>
      <c r="AS46" s="231"/>
      <c r="AT46" s="232"/>
      <c r="AU46" s="232"/>
      <c r="AV46" s="232"/>
      <c r="AW46" s="232"/>
      <c r="AX46" s="232"/>
      <c r="AY46" s="232"/>
      <c r="AZ46" s="232"/>
      <c r="BA46" s="232"/>
      <c r="BB46" s="233"/>
      <c r="BC46" s="379"/>
      <c r="BD46" s="330"/>
      <c r="BE46" s="330"/>
      <c r="BF46" s="330"/>
      <c r="BG46" s="330"/>
      <c r="BH46" s="330"/>
      <c r="BI46" s="330"/>
      <c r="BJ46" s="330"/>
      <c r="BK46" s="330"/>
      <c r="BL46" s="330"/>
      <c r="BM46" s="331"/>
      <c r="BN46" s="380">
        <f>'Раздел 1 '!E14*0.9</f>
        <v>234000</v>
      </c>
      <c r="BO46" s="381"/>
      <c r="BP46" s="381"/>
      <c r="BQ46" s="381"/>
      <c r="BR46" s="381"/>
      <c r="BS46" s="381"/>
      <c r="BT46" s="381"/>
      <c r="BU46" s="381"/>
      <c r="BV46" s="381"/>
      <c r="BW46" s="381"/>
      <c r="BX46" s="381"/>
      <c r="BY46" s="381"/>
      <c r="BZ46" s="381"/>
      <c r="CA46" s="381"/>
      <c r="CB46" s="382"/>
    </row>
    <row r="47" spans="1:80" ht="12.75">
      <c r="A47" s="225">
        <v>2</v>
      </c>
      <c r="B47" s="226"/>
      <c r="C47" s="226"/>
      <c r="D47" s="227"/>
      <c r="E47" s="357" t="s">
        <v>377</v>
      </c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7"/>
      <c r="AS47" s="231"/>
      <c r="AT47" s="232"/>
      <c r="AU47" s="232"/>
      <c r="AV47" s="232"/>
      <c r="AW47" s="232"/>
      <c r="AX47" s="232"/>
      <c r="AY47" s="232"/>
      <c r="AZ47" s="232"/>
      <c r="BA47" s="232"/>
      <c r="BB47" s="233"/>
      <c r="BC47" s="379"/>
      <c r="BD47" s="330"/>
      <c r="BE47" s="330"/>
      <c r="BF47" s="330"/>
      <c r="BG47" s="330"/>
      <c r="BH47" s="330"/>
      <c r="BI47" s="330"/>
      <c r="BJ47" s="330"/>
      <c r="BK47" s="330"/>
      <c r="BL47" s="330"/>
      <c r="BM47" s="331"/>
      <c r="BN47" s="380">
        <v>40638.93</v>
      </c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2"/>
    </row>
    <row r="48" spans="1:80" ht="12.75">
      <c r="A48" s="225"/>
      <c r="B48" s="226"/>
      <c r="C48" s="226"/>
      <c r="D48" s="227"/>
      <c r="E48" s="216" t="s">
        <v>115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8"/>
      <c r="AS48" s="219" t="s">
        <v>22</v>
      </c>
      <c r="AT48" s="220"/>
      <c r="AU48" s="220"/>
      <c r="AV48" s="220"/>
      <c r="AW48" s="220"/>
      <c r="AX48" s="220"/>
      <c r="AY48" s="220"/>
      <c r="AZ48" s="220"/>
      <c r="BA48" s="220"/>
      <c r="BB48" s="221"/>
      <c r="BC48" s="274" t="s">
        <v>22</v>
      </c>
      <c r="BD48" s="275"/>
      <c r="BE48" s="275"/>
      <c r="BF48" s="275"/>
      <c r="BG48" s="275"/>
      <c r="BH48" s="275"/>
      <c r="BI48" s="275"/>
      <c r="BJ48" s="275"/>
      <c r="BK48" s="275"/>
      <c r="BL48" s="275"/>
      <c r="BM48" s="276"/>
      <c r="BN48" s="364">
        <f>SUM(BN46:CB47)</f>
        <v>274638.93</v>
      </c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366"/>
    </row>
    <row r="50" spans="1:80" ht="13.5" hidden="1" thickBo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</row>
    <row r="51" ht="12.75" hidden="1"/>
    <row r="52" spans="1:80" s="34" customFormat="1" ht="15.75" hidden="1">
      <c r="A52" s="34" t="s">
        <v>107</v>
      </c>
      <c r="S52" s="246" t="s">
        <v>294</v>
      </c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</row>
    <row r="53" spans="1:80" s="39" customFormat="1" ht="9.75" hidden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</row>
    <row r="54" spans="1:80" ht="12.75" hidden="1">
      <c r="A54" s="237" t="s">
        <v>109</v>
      </c>
      <c r="B54" s="238"/>
      <c r="C54" s="238"/>
      <c r="D54" s="239"/>
      <c r="E54" s="237" t="s">
        <v>117</v>
      </c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9"/>
      <c r="AS54" s="237" t="s">
        <v>119</v>
      </c>
      <c r="AT54" s="238"/>
      <c r="AU54" s="238"/>
      <c r="AV54" s="238"/>
      <c r="AW54" s="238"/>
      <c r="AX54" s="238"/>
      <c r="AY54" s="238"/>
      <c r="AZ54" s="238"/>
      <c r="BA54" s="238"/>
      <c r="BB54" s="239"/>
      <c r="BC54" s="237" t="s">
        <v>179</v>
      </c>
      <c r="BD54" s="238"/>
      <c r="BE54" s="238"/>
      <c r="BF54" s="238"/>
      <c r="BG54" s="238"/>
      <c r="BH54" s="238"/>
      <c r="BI54" s="238"/>
      <c r="BJ54" s="238"/>
      <c r="BK54" s="238"/>
      <c r="BL54" s="238"/>
      <c r="BM54" s="239"/>
      <c r="BN54" s="237" t="s">
        <v>120</v>
      </c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9"/>
    </row>
    <row r="55" spans="1:80" ht="12.75" hidden="1">
      <c r="A55" s="234" t="s">
        <v>110</v>
      </c>
      <c r="B55" s="235"/>
      <c r="C55" s="235"/>
      <c r="D55" s="236"/>
      <c r="E55" s="234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6"/>
      <c r="AS55" s="234"/>
      <c r="AT55" s="235"/>
      <c r="AU55" s="235"/>
      <c r="AV55" s="235"/>
      <c r="AW55" s="235"/>
      <c r="AX55" s="235"/>
      <c r="AY55" s="235"/>
      <c r="AZ55" s="235"/>
      <c r="BA55" s="235"/>
      <c r="BB55" s="236"/>
      <c r="BC55" s="234" t="s">
        <v>180</v>
      </c>
      <c r="BD55" s="235"/>
      <c r="BE55" s="235"/>
      <c r="BF55" s="235"/>
      <c r="BG55" s="235"/>
      <c r="BH55" s="235"/>
      <c r="BI55" s="235"/>
      <c r="BJ55" s="235"/>
      <c r="BK55" s="235"/>
      <c r="BL55" s="235"/>
      <c r="BM55" s="236"/>
      <c r="BN55" s="234" t="s">
        <v>181</v>
      </c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6"/>
    </row>
    <row r="56" spans="1:80" ht="12.75" hidden="1">
      <c r="A56" s="234"/>
      <c r="B56" s="235"/>
      <c r="C56" s="235"/>
      <c r="D56" s="236"/>
      <c r="E56" s="234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6"/>
      <c r="AS56" s="234"/>
      <c r="AT56" s="235"/>
      <c r="AU56" s="235"/>
      <c r="AV56" s="235"/>
      <c r="AW56" s="235"/>
      <c r="AX56" s="235"/>
      <c r="AY56" s="235"/>
      <c r="AZ56" s="235"/>
      <c r="BA56" s="235"/>
      <c r="BB56" s="236"/>
      <c r="BC56" s="234" t="s">
        <v>127</v>
      </c>
      <c r="BD56" s="235"/>
      <c r="BE56" s="235"/>
      <c r="BF56" s="235"/>
      <c r="BG56" s="235"/>
      <c r="BH56" s="235"/>
      <c r="BI56" s="235"/>
      <c r="BJ56" s="235"/>
      <c r="BK56" s="235"/>
      <c r="BL56" s="235"/>
      <c r="BM56" s="236"/>
      <c r="BN56" s="234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6"/>
    </row>
    <row r="57" spans="1:80" ht="12.75" hidden="1">
      <c r="A57" s="309"/>
      <c r="B57" s="310"/>
      <c r="C57" s="310"/>
      <c r="D57" s="311"/>
      <c r="E57" s="309">
        <v>1</v>
      </c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AQ57" s="310"/>
      <c r="AR57" s="311"/>
      <c r="AS57" s="309">
        <v>2</v>
      </c>
      <c r="AT57" s="310"/>
      <c r="AU57" s="310"/>
      <c r="AV57" s="310"/>
      <c r="AW57" s="310"/>
      <c r="AX57" s="310"/>
      <c r="AY57" s="310"/>
      <c r="AZ57" s="310"/>
      <c r="BA57" s="310"/>
      <c r="BB57" s="311"/>
      <c r="BC57" s="309">
        <v>3</v>
      </c>
      <c r="BD57" s="310"/>
      <c r="BE57" s="310"/>
      <c r="BF57" s="310"/>
      <c r="BG57" s="310"/>
      <c r="BH57" s="310"/>
      <c r="BI57" s="310"/>
      <c r="BJ57" s="310"/>
      <c r="BK57" s="310"/>
      <c r="BL57" s="310"/>
      <c r="BM57" s="311"/>
      <c r="BN57" s="309">
        <v>4</v>
      </c>
      <c r="BO57" s="310"/>
      <c r="BP57" s="310"/>
      <c r="BQ57" s="310"/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1"/>
    </row>
    <row r="58" spans="1:80" ht="12.75" hidden="1">
      <c r="A58" s="225">
        <v>1</v>
      </c>
      <c r="B58" s="226"/>
      <c r="C58" s="226"/>
      <c r="D58" s="227"/>
      <c r="E58" s="357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7"/>
      <c r="AS58" s="231"/>
      <c r="AT58" s="232"/>
      <c r="AU58" s="232"/>
      <c r="AV58" s="232"/>
      <c r="AW58" s="232"/>
      <c r="AX58" s="232"/>
      <c r="AY58" s="232"/>
      <c r="AZ58" s="232"/>
      <c r="BA58" s="232"/>
      <c r="BB58" s="233"/>
      <c r="BC58" s="379"/>
      <c r="BD58" s="330"/>
      <c r="BE58" s="330"/>
      <c r="BF58" s="330"/>
      <c r="BG58" s="330"/>
      <c r="BH58" s="330"/>
      <c r="BI58" s="330"/>
      <c r="BJ58" s="330"/>
      <c r="BK58" s="330"/>
      <c r="BL58" s="330"/>
      <c r="BM58" s="331"/>
      <c r="BN58" s="358"/>
      <c r="BO58" s="359"/>
      <c r="BP58" s="359"/>
      <c r="BQ58" s="359"/>
      <c r="BR58" s="359"/>
      <c r="BS58" s="359"/>
      <c r="BT58" s="359"/>
      <c r="BU58" s="359"/>
      <c r="BV58" s="359"/>
      <c r="BW58" s="359"/>
      <c r="BX58" s="359"/>
      <c r="BY58" s="359"/>
      <c r="BZ58" s="359"/>
      <c r="CA58" s="359"/>
      <c r="CB58" s="360"/>
    </row>
    <row r="59" spans="1:80" ht="12.75" hidden="1">
      <c r="A59" s="225">
        <v>2</v>
      </c>
      <c r="B59" s="226"/>
      <c r="C59" s="226"/>
      <c r="D59" s="227"/>
      <c r="E59" s="357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7"/>
      <c r="AS59" s="231"/>
      <c r="AT59" s="232"/>
      <c r="AU59" s="232"/>
      <c r="AV59" s="232"/>
      <c r="AW59" s="232"/>
      <c r="AX59" s="232"/>
      <c r="AY59" s="232"/>
      <c r="AZ59" s="232"/>
      <c r="BA59" s="232"/>
      <c r="BB59" s="233"/>
      <c r="BC59" s="379"/>
      <c r="BD59" s="330"/>
      <c r="BE59" s="330"/>
      <c r="BF59" s="330"/>
      <c r="BG59" s="330"/>
      <c r="BH59" s="330"/>
      <c r="BI59" s="330"/>
      <c r="BJ59" s="330"/>
      <c r="BK59" s="330"/>
      <c r="BL59" s="330"/>
      <c r="BM59" s="331"/>
      <c r="BN59" s="358"/>
      <c r="BO59" s="359"/>
      <c r="BP59" s="359"/>
      <c r="BQ59" s="359"/>
      <c r="BR59" s="359"/>
      <c r="BS59" s="359"/>
      <c r="BT59" s="359"/>
      <c r="BU59" s="359"/>
      <c r="BV59" s="359"/>
      <c r="BW59" s="359"/>
      <c r="BX59" s="359"/>
      <c r="BY59" s="359"/>
      <c r="BZ59" s="359"/>
      <c r="CA59" s="359"/>
      <c r="CB59" s="360"/>
    </row>
    <row r="60" spans="1:80" ht="12.75" hidden="1">
      <c r="A60" s="225"/>
      <c r="B60" s="226"/>
      <c r="C60" s="226"/>
      <c r="D60" s="227"/>
      <c r="E60" s="216" t="s">
        <v>115</v>
      </c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8"/>
      <c r="AS60" s="219" t="s">
        <v>22</v>
      </c>
      <c r="AT60" s="220"/>
      <c r="AU60" s="220"/>
      <c r="AV60" s="220"/>
      <c r="AW60" s="220"/>
      <c r="AX60" s="220"/>
      <c r="AY60" s="220"/>
      <c r="AZ60" s="220"/>
      <c r="BA60" s="220"/>
      <c r="BB60" s="221"/>
      <c r="BC60" s="274" t="s">
        <v>22</v>
      </c>
      <c r="BD60" s="275"/>
      <c r="BE60" s="275"/>
      <c r="BF60" s="275"/>
      <c r="BG60" s="275"/>
      <c r="BH60" s="275"/>
      <c r="BI60" s="275"/>
      <c r="BJ60" s="275"/>
      <c r="BK60" s="275"/>
      <c r="BL60" s="275"/>
      <c r="BM60" s="276"/>
      <c r="BN60" s="364">
        <f>SUM(BN58:CB59)</f>
        <v>0</v>
      </c>
      <c r="BO60" s="365"/>
      <c r="BP60" s="365"/>
      <c r="BQ60" s="365"/>
      <c r="BR60" s="365"/>
      <c r="BS60" s="365"/>
      <c r="BT60" s="365"/>
      <c r="BU60" s="365"/>
      <c r="BV60" s="365"/>
      <c r="BW60" s="365"/>
      <c r="BX60" s="365"/>
      <c r="BY60" s="365"/>
      <c r="BZ60" s="365"/>
      <c r="CA60" s="365"/>
      <c r="CB60" s="366"/>
    </row>
    <row r="61" ht="12.75" hidden="1"/>
    <row r="62" spans="1:80" ht="13.5" hidden="1" thickBo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</row>
    <row r="63" ht="12.75" hidden="1"/>
    <row r="64" spans="1:80" s="34" customFormat="1" ht="15.75" hidden="1">
      <c r="A64" s="34" t="s">
        <v>107</v>
      </c>
      <c r="S64" s="246" t="s">
        <v>294</v>
      </c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</row>
    <row r="65" spans="1:80" s="39" customFormat="1" ht="9.75" hidden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</row>
    <row r="66" spans="1:80" ht="12.75" hidden="1">
      <c r="A66" s="237" t="s">
        <v>109</v>
      </c>
      <c r="B66" s="238"/>
      <c r="C66" s="238"/>
      <c r="D66" s="239"/>
      <c r="E66" s="237" t="s">
        <v>117</v>
      </c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9"/>
      <c r="AS66" s="237" t="s">
        <v>119</v>
      </c>
      <c r="AT66" s="238"/>
      <c r="AU66" s="238"/>
      <c r="AV66" s="238"/>
      <c r="AW66" s="238"/>
      <c r="AX66" s="238"/>
      <c r="AY66" s="238"/>
      <c r="AZ66" s="238"/>
      <c r="BA66" s="238"/>
      <c r="BB66" s="239"/>
      <c r="BC66" s="237" t="s">
        <v>179</v>
      </c>
      <c r="BD66" s="238"/>
      <c r="BE66" s="238"/>
      <c r="BF66" s="238"/>
      <c r="BG66" s="238"/>
      <c r="BH66" s="238"/>
      <c r="BI66" s="238"/>
      <c r="BJ66" s="238"/>
      <c r="BK66" s="238"/>
      <c r="BL66" s="238"/>
      <c r="BM66" s="239"/>
      <c r="BN66" s="237" t="s">
        <v>120</v>
      </c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9"/>
    </row>
    <row r="67" spans="1:80" ht="12.75" hidden="1">
      <c r="A67" s="234" t="s">
        <v>110</v>
      </c>
      <c r="B67" s="235"/>
      <c r="C67" s="235"/>
      <c r="D67" s="236"/>
      <c r="E67" s="234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6"/>
      <c r="AS67" s="234"/>
      <c r="AT67" s="235"/>
      <c r="AU67" s="235"/>
      <c r="AV67" s="235"/>
      <c r="AW67" s="235"/>
      <c r="AX67" s="235"/>
      <c r="AY67" s="235"/>
      <c r="AZ67" s="235"/>
      <c r="BA67" s="235"/>
      <c r="BB67" s="236"/>
      <c r="BC67" s="234" t="s">
        <v>180</v>
      </c>
      <c r="BD67" s="235"/>
      <c r="BE67" s="235"/>
      <c r="BF67" s="235"/>
      <c r="BG67" s="235"/>
      <c r="BH67" s="235"/>
      <c r="BI67" s="235"/>
      <c r="BJ67" s="235"/>
      <c r="BK67" s="235"/>
      <c r="BL67" s="235"/>
      <c r="BM67" s="236"/>
      <c r="BN67" s="234" t="s">
        <v>181</v>
      </c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6"/>
    </row>
    <row r="68" spans="1:80" ht="12.75" hidden="1">
      <c r="A68" s="234"/>
      <c r="B68" s="235"/>
      <c r="C68" s="235"/>
      <c r="D68" s="236"/>
      <c r="E68" s="234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6"/>
      <c r="AS68" s="234"/>
      <c r="AT68" s="235"/>
      <c r="AU68" s="235"/>
      <c r="AV68" s="235"/>
      <c r="AW68" s="235"/>
      <c r="AX68" s="235"/>
      <c r="AY68" s="235"/>
      <c r="AZ68" s="235"/>
      <c r="BA68" s="235"/>
      <c r="BB68" s="236"/>
      <c r="BC68" s="234" t="s">
        <v>127</v>
      </c>
      <c r="BD68" s="235"/>
      <c r="BE68" s="235"/>
      <c r="BF68" s="235"/>
      <c r="BG68" s="235"/>
      <c r="BH68" s="235"/>
      <c r="BI68" s="235"/>
      <c r="BJ68" s="235"/>
      <c r="BK68" s="235"/>
      <c r="BL68" s="235"/>
      <c r="BM68" s="236"/>
      <c r="BN68" s="234"/>
      <c r="BO68" s="235"/>
      <c r="BP68" s="235"/>
      <c r="BQ68" s="235"/>
      <c r="BR68" s="235"/>
      <c r="BS68" s="235"/>
      <c r="BT68" s="235"/>
      <c r="BU68" s="235"/>
      <c r="BV68" s="235"/>
      <c r="BW68" s="235"/>
      <c r="BX68" s="235"/>
      <c r="BY68" s="235"/>
      <c r="BZ68" s="235"/>
      <c r="CA68" s="235"/>
      <c r="CB68" s="236"/>
    </row>
    <row r="69" spans="1:80" ht="12.75" hidden="1">
      <c r="A69" s="309"/>
      <c r="B69" s="310"/>
      <c r="C69" s="310"/>
      <c r="D69" s="311"/>
      <c r="E69" s="309">
        <v>1</v>
      </c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1"/>
      <c r="AS69" s="309">
        <v>2</v>
      </c>
      <c r="AT69" s="310"/>
      <c r="AU69" s="310"/>
      <c r="AV69" s="310"/>
      <c r="AW69" s="310"/>
      <c r="AX69" s="310"/>
      <c r="AY69" s="310"/>
      <c r="AZ69" s="310"/>
      <c r="BA69" s="310"/>
      <c r="BB69" s="311"/>
      <c r="BC69" s="309">
        <v>3</v>
      </c>
      <c r="BD69" s="310"/>
      <c r="BE69" s="310"/>
      <c r="BF69" s="310"/>
      <c r="BG69" s="310"/>
      <c r="BH69" s="310"/>
      <c r="BI69" s="310"/>
      <c r="BJ69" s="310"/>
      <c r="BK69" s="310"/>
      <c r="BL69" s="310"/>
      <c r="BM69" s="311"/>
      <c r="BN69" s="309">
        <v>4</v>
      </c>
      <c r="BO69" s="310"/>
      <c r="BP69" s="310"/>
      <c r="BQ69" s="310"/>
      <c r="BR69" s="310"/>
      <c r="BS69" s="310"/>
      <c r="BT69" s="310"/>
      <c r="BU69" s="310"/>
      <c r="BV69" s="310"/>
      <c r="BW69" s="310"/>
      <c r="BX69" s="310"/>
      <c r="BY69" s="310"/>
      <c r="BZ69" s="310"/>
      <c r="CA69" s="310"/>
      <c r="CB69" s="311"/>
    </row>
    <row r="70" spans="1:80" ht="12.75" hidden="1">
      <c r="A70" s="225">
        <v>1</v>
      </c>
      <c r="B70" s="226"/>
      <c r="C70" s="226"/>
      <c r="D70" s="227"/>
      <c r="E70" s="357" t="s">
        <v>261</v>
      </c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7"/>
      <c r="AS70" s="231"/>
      <c r="AT70" s="232"/>
      <c r="AU70" s="232"/>
      <c r="AV70" s="232"/>
      <c r="AW70" s="232"/>
      <c r="AX70" s="232"/>
      <c r="AY70" s="232"/>
      <c r="AZ70" s="232"/>
      <c r="BA70" s="232"/>
      <c r="BB70" s="233"/>
      <c r="BC70" s="379"/>
      <c r="BD70" s="330"/>
      <c r="BE70" s="330"/>
      <c r="BF70" s="330"/>
      <c r="BG70" s="330"/>
      <c r="BH70" s="330"/>
      <c r="BI70" s="330"/>
      <c r="BJ70" s="330"/>
      <c r="BK70" s="330"/>
      <c r="BL70" s="330"/>
      <c r="BM70" s="331"/>
      <c r="BN70" s="358"/>
      <c r="BO70" s="359"/>
      <c r="BP70" s="359"/>
      <c r="BQ70" s="359"/>
      <c r="BR70" s="359"/>
      <c r="BS70" s="359"/>
      <c r="BT70" s="359"/>
      <c r="BU70" s="359"/>
      <c r="BV70" s="359"/>
      <c r="BW70" s="359"/>
      <c r="BX70" s="359"/>
      <c r="BY70" s="359"/>
      <c r="BZ70" s="359"/>
      <c r="CA70" s="359"/>
      <c r="CB70" s="360"/>
    </row>
    <row r="71" spans="1:80" ht="12.75" hidden="1">
      <c r="A71" s="225">
        <v>2</v>
      </c>
      <c r="B71" s="226"/>
      <c r="C71" s="226"/>
      <c r="D71" s="227"/>
      <c r="E71" s="357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7"/>
      <c r="AS71" s="231"/>
      <c r="AT71" s="232"/>
      <c r="AU71" s="232"/>
      <c r="AV71" s="232"/>
      <c r="AW71" s="232"/>
      <c r="AX71" s="232"/>
      <c r="AY71" s="232"/>
      <c r="AZ71" s="232"/>
      <c r="BA71" s="232"/>
      <c r="BB71" s="233"/>
      <c r="BC71" s="379"/>
      <c r="BD71" s="330"/>
      <c r="BE71" s="330"/>
      <c r="BF71" s="330"/>
      <c r="BG71" s="330"/>
      <c r="BH71" s="330"/>
      <c r="BI71" s="330"/>
      <c r="BJ71" s="330"/>
      <c r="BK71" s="330"/>
      <c r="BL71" s="330"/>
      <c r="BM71" s="331"/>
      <c r="BN71" s="358"/>
      <c r="BO71" s="359"/>
      <c r="BP71" s="359"/>
      <c r="BQ71" s="359"/>
      <c r="BR71" s="359"/>
      <c r="BS71" s="359"/>
      <c r="BT71" s="359"/>
      <c r="BU71" s="359"/>
      <c r="BV71" s="359"/>
      <c r="BW71" s="359"/>
      <c r="BX71" s="359"/>
      <c r="BY71" s="359"/>
      <c r="BZ71" s="359"/>
      <c r="CA71" s="359"/>
      <c r="CB71" s="360"/>
    </row>
    <row r="72" spans="1:80" ht="12.75" hidden="1">
      <c r="A72" s="225"/>
      <c r="B72" s="226"/>
      <c r="C72" s="226"/>
      <c r="D72" s="227"/>
      <c r="E72" s="216" t="s">
        <v>115</v>
      </c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8"/>
      <c r="AS72" s="219" t="s">
        <v>22</v>
      </c>
      <c r="AT72" s="220"/>
      <c r="AU72" s="220"/>
      <c r="AV72" s="220"/>
      <c r="AW72" s="220"/>
      <c r="AX72" s="220"/>
      <c r="AY72" s="220"/>
      <c r="AZ72" s="220"/>
      <c r="BA72" s="220"/>
      <c r="BB72" s="221"/>
      <c r="BC72" s="274" t="s">
        <v>22</v>
      </c>
      <c r="BD72" s="275"/>
      <c r="BE72" s="275"/>
      <c r="BF72" s="275"/>
      <c r="BG72" s="275"/>
      <c r="BH72" s="275"/>
      <c r="BI72" s="275"/>
      <c r="BJ72" s="275"/>
      <c r="BK72" s="275"/>
      <c r="BL72" s="275"/>
      <c r="BM72" s="276"/>
      <c r="BN72" s="364">
        <f>SUM(BN70:CB71)</f>
        <v>0</v>
      </c>
      <c r="BO72" s="365"/>
      <c r="BP72" s="365"/>
      <c r="BQ72" s="365"/>
      <c r="BR72" s="365"/>
      <c r="BS72" s="365"/>
      <c r="BT72" s="365"/>
      <c r="BU72" s="365"/>
      <c r="BV72" s="365"/>
      <c r="BW72" s="365"/>
      <c r="BX72" s="365"/>
      <c r="BY72" s="365"/>
      <c r="BZ72" s="365"/>
      <c r="CA72" s="365"/>
      <c r="CB72" s="366"/>
    </row>
    <row r="73" ht="12.75" hidden="1"/>
    <row r="74" ht="12.75" hidden="1"/>
    <row r="75" spans="1:80" s="34" customFormat="1" ht="15.75" hidden="1">
      <c r="A75" s="34" t="s">
        <v>107</v>
      </c>
      <c r="S75" s="246" t="s">
        <v>295</v>
      </c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</row>
    <row r="76" spans="1:80" s="39" customFormat="1" ht="9.75" hidden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</row>
    <row r="77" spans="1:80" ht="12.75" hidden="1">
      <c r="A77" s="237" t="s">
        <v>109</v>
      </c>
      <c r="B77" s="238"/>
      <c r="C77" s="238"/>
      <c r="D77" s="239"/>
      <c r="E77" s="237" t="s">
        <v>117</v>
      </c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9"/>
      <c r="AS77" s="237" t="s">
        <v>119</v>
      </c>
      <c r="AT77" s="238"/>
      <c r="AU77" s="238"/>
      <c r="AV77" s="238"/>
      <c r="AW77" s="238"/>
      <c r="AX77" s="238"/>
      <c r="AY77" s="238"/>
      <c r="AZ77" s="238"/>
      <c r="BA77" s="238"/>
      <c r="BB77" s="239"/>
      <c r="BC77" s="237" t="s">
        <v>179</v>
      </c>
      <c r="BD77" s="238"/>
      <c r="BE77" s="238"/>
      <c r="BF77" s="238"/>
      <c r="BG77" s="238"/>
      <c r="BH77" s="238"/>
      <c r="BI77" s="238"/>
      <c r="BJ77" s="238"/>
      <c r="BK77" s="238"/>
      <c r="BL77" s="238"/>
      <c r="BM77" s="239"/>
      <c r="BN77" s="237" t="s">
        <v>120</v>
      </c>
      <c r="BO77" s="238"/>
      <c r="BP77" s="238"/>
      <c r="BQ77" s="238"/>
      <c r="BR77" s="238"/>
      <c r="BS77" s="238"/>
      <c r="BT77" s="238"/>
      <c r="BU77" s="238"/>
      <c r="BV77" s="238"/>
      <c r="BW77" s="238"/>
      <c r="BX77" s="238"/>
      <c r="BY77" s="238"/>
      <c r="BZ77" s="238"/>
      <c r="CA77" s="238"/>
      <c r="CB77" s="239"/>
    </row>
    <row r="78" spans="1:80" ht="12.75" hidden="1">
      <c r="A78" s="234" t="s">
        <v>110</v>
      </c>
      <c r="B78" s="235"/>
      <c r="C78" s="235"/>
      <c r="D78" s="236"/>
      <c r="E78" s="234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6"/>
      <c r="AS78" s="234"/>
      <c r="AT78" s="235"/>
      <c r="AU78" s="235"/>
      <c r="AV78" s="235"/>
      <c r="AW78" s="235"/>
      <c r="AX78" s="235"/>
      <c r="AY78" s="235"/>
      <c r="AZ78" s="235"/>
      <c r="BA78" s="235"/>
      <c r="BB78" s="236"/>
      <c r="BC78" s="234" t="s">
        <v>180</v>
      </c>
      <c r="BD78" s="235"/>
      <c r="BE78" s="235"/>
      <c r="BF78" s="235"/>
      <c r="BG78" s="235"/>
      <c r="BH78" s="235"/>
      <c r="BI78" s="235"/>
      <c r="BJ78" s="235"/>
      <c r="BK78" s="235"/>
      <c r="BL78" s="235"/>
      <c r="BM78" s="236"/>
      <c r="BN78" s="234" t="s">
        <v>181</v>
      </c>
      <c r="BO78" s="235"/>
      <c r="BP78" s="235"/>
      <c r="BQ78" s="235"/>
      <c r="BR78" s="235"/>
      <c r="BS78" s="235"/>
      <c r="BT78" s="235"/>
      <c r="BU78" s="235"/>
      <c r="BV78" s="235"/>
      <c r="BW78" s="235"/>
      <c r="BX78" s="235"/>
      <c r="BY78" s="235"/>
      <c r="BZ78" s="235"/>
      <c r="CA78" s="235"/>
      <c r="CB78" s="236"/>
    </row>
    <row r="79" spans="1:80" ht="12.75" hidden="1">
      <c r="A79" s="234"/>
      <c r="B79" s="235"/>
      <c r="C79" s="235"/>
      <c r="D79" s="236"/>
      <c r="E79" s="234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6"/>
      <c r="AS79" s="234"/>
      <c r="AT79" s="235"/>
      <c r="AU79" s="235"/>
      <c r="AV79" s="235"/>
      <c r="AW79" s="235"/>
      <c r="AX79" s="235"/>
      <c r="AY79" s="235"/>
      <c r="AZ79" s="235"/>
      <c r="BA79" s="235"/>
      <c r="BB79" s="236"/>
      <c r="BC79" s="234" t="s">
        <v>127</v>
      </c>
      <c r="BD79" s="235"/>
      <c r="BE79" s="235"/>
      <c r="BF79" s="235"/>
      <c r="BG79" s="235"/>
      <c r="BH79" s="235"/>
      <c r="BI79" s="235"/>
      <c r="BJ79" s="235"/>
      <c r="BK79" s="235"/>
      <c r="BL79" s="235"/>
      <c r="BM79" s="236"/>
      <c r="BN79" s="234"/>
      <c r="BO79" s="235"/>
      <c r="BP79" s="235"/>
      <c r="BQ79" s="235"/>
      <c r="BR79" s="235"/>
      <c r="BS79" s="235"/>
      <c r="BT79" s="235"/>
      <c r="BU79" s="235"/>
      <c r="BV79" s="235"/>
      <c r="BW79" s="235"/>
      <c r="BX79" s="235"/>
      <c r="BY79" s="235"/>
      <c r="BZ79" s="235"/>
      <c r="CA79" s="235"/>
      <c r="CB79" s="236"/>
    </row>
    <row r="80" spans="1:80" ht="12.75" hidden="1">
      <c r="A80" s="309"/>
      <c r="B80" s="310"/>
      <c r="C80" s="310"/>
      <c r="D80" s="311"/>
      <c r="E80" s="309">
        <v>1</v>
      </c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1"/>
      <c r="AS80" s="309">
        <v>2</v>
      </c>
      <c r="AT80" s="310"/>
      <c r="AU80" s="310"/>
      <c r="AV80" s="310"/>
      <c r="AW80" s="310"/>
      <c r="AX80" s="310"/>
      <c r="AY80" s="310"/>
      <c r="AZ80" s="310"/>
      <c r="BA80" s="310"/>
      <c r="BB80" s="311"/>
      <c r="BC80" s="309">
        <v>3</v>
      </c>
      <c r="BD80" s="310"/>
      <c r="BE80" s="310"/>
      <c r="BF80" s="310"/>
      <c r="BG80" s="310"/>
      <c r="BH80" s="310"/>
      <c r="BI80" s="310"/>
      <c r="BJ80" s="310"/>
      <c r="BK80" s="310"/>
      <c r="BL80" s="310"/>
      <c r="BM80" s="311"/>
      <c r="BN80" s="309">
        <v>4</v>
      </c>
      <c r="BO80" s="310"/>
      <c r="BP80" s="310"/>
      <c r="BQ80" s="310"/>
      <c r="BR80" s="310"/>
      <c r="BS80" s="310"/>
      <c r="BT80" s="310"/>
      <c r="BU80" s="310"/>
      <c r="BV80" s="310"/>
      <c r="BW80" s="310"/>
      <c r="BX80" s="310"/>
      <c r="BY80" s="310"/>
      <c r="BZ80" s="310"/>
      <c r="CA80" s="310"/>
      <c r="CB80" s="311"/>
    </row>
    <row r="81" spans="1:80" ht="12.75" hidden="1">
      <c r="A81" s="225">
        <v>1</v>
      </c>
      <c r="B81" s="226"/>
      <c r="C81" s="226"/>
      <c r="D81" s="227"/>
      <c r="E81" s="357" t="s">
        <v>263</v>
      </c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7"/>
      <c r="AS81" s="231"/>
      <c r="AT81" s="232"/>
      <c r="AU81" s="232"/>
      <c r="AV81" s="232"/>
      <c r="AW81" s="232"/>
      <c r="AX81" s="232"/>
      <c r="AY81" s="232"/>
      <c r="AZ81" s="232"/>
      <c r="BA81" s="232"/>
      <c r="BB81" s="233"/>
      <c r="BC81" s="379"/>
      <c r="BD81" s="330"/>
      <c r="BE81" s="330"/>
      <c r="BF81" s="330"/>
      <c r="BG81" s="330"/>
      <c r="BH81" s="330"/>
      <c r="BI81" s="330"/>
      <c r="BJ81" s="330"/>
      <c r="BK81" s="330"/>
      <c r="BL81" s="330"/>
      <c r="BM81" s="331"/>
      <c r="BN81" s="358"/>
      <c r="BO81" s="359"/>
      <c r="BP81" s="359"/>
      <c r="BQ81" s="359"/>
      <c r="BR81" s="359"/>
      <c r="BS81" s="359"/>
      <c r="BT81" s="359"/>
      <c r="BU81" s="359"/>
      <c r="BV81" s="359"/>
      <c r="BW81" s="359"/>
      <c r="BX81" s="359"/>
      <c r="BY81" s="359"/>
      <c r="BZ81" s="359"/>
      <c r="CA81" s="359"/>
      <c r="CB81" s="360"/>
    </row>
    <row r="82" spans="1:80" ht="12.75" hidden="1">
      <c r="A82" s="225">
        <v>2</v>
      </c>
      <c r="B82" s="226"/>
      <c r="C82" s="226"/>
      <c r="D82" s="227"/>
      <c r="E82" s="357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7"/>
      <c r="AS82" s="231"/>
      <c r="AT82" s="232"/>
      <c r="AU82" s="232"/>
      <c r="AV82" s="232"/>
      <c r="AW82" s="232"/>
      <c r="AX82" s="232"/>
      <c r="AY82" s="232"/>
      <c r="AZ82" s="232"/>
      <c r="BA82" s="232"/>
      <c r="BB82" s="233"/>
      <c r="BC82" s="379"/>
      <c r="BD82" s="330"/>
      <c r="BE82" s="330"/>
      <c r="BF82" s="330"/>
      <c r="BG82" s="330"/>
      <c r="BH82" s="330"/>
      <c r="BI82" s="330"/>
      <c r="BJ82" s="330"/>
      <c r="BK82" s="330"/>
      <c r="BL82" s="330"/>
      <c r="BM82" s="331"/>
      <c r="BN82" s="358"/>
      <c r="BO82" s="359"/>
      <c r="BP82" s="359"/>
      <c r="BQ82" s="359"/>
      <c r="BR82" s="359"/>
      <c r="BS82" s="359"/>
      <c r="BT82" s="359"/>
      <c r="BU82" s="359"/>
      <c r="BV82" s="359"/>
      <c r="BW82" s="359"/>
      <c r="BX82" s="359"/>
      <c r="BY82" s="359"/>
      <c r="BZ82" s="359"/>
      <c r="CA82" s="359"/>
      <c r="CB82" s="360"/>
    </row>
    <row r="83" spans="1:80" ht="12.75" hidden="1">
      <c r="A83" s="225"/>
      <c r="B83" s="226"/>
      <c r="C83" s="226"/>
      <c r="D83" s="227"/>
      <c r="E83" s="216" t="s">
        <v>115</v>
      </c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8"/>
      <c r="AS83" s="219" t="s">
        <v>22</v>
      </c>
      <c r="AT83" s="220"/>
      <c r="AU83" s="220"/>
      <c r="AV83" s="220"/>
      <c r="AW83" s="220"/>
      <c r="AX83" s="220"/>
      <c r="AY83" s="220"/>
      <c r="AZ83" s="220"/>
      <c r="BA83" s="220"/>
      <c r="BB83" s="221"/>
      <c r="BC83" s="274" t="s">
        <v>22</v>
      </c>
      <c r="BD83" s="275"/>
      <c r="BE83" s="275"/>
      <c r="BF83" s="275"/>
      <c r="BG83" s="275"/>
      <c r="BH83" s="275"/>
      <c r="BI83" s="275"/>
      <c r="BJ83" s="275"/>
      <c r="BK83" s="275"/>
      <c r="BL83" s="275"/>
      <c r="BM83" s="276"/>
      <c r="BN83" s="364">
        <f>SUM(BN81:CB82)</f>
        <v>0</v>
      </c>
      <c r="BO83" s="365"/>
      <c r="BP83" s="365"/>
      <c r="BQ83" s="365"/>
      <c r="BR83" s="365"/>
      <c r="BS83" s="365"/>
      <c r="BT83" s="365"/>
      <c r="BU83" s="365"/>
      <c r="BV83" s="365"/>
      <c r="BW83" s="365"/>
      <c r="BX83" s="365"/>
      <c r="BY83" s="365"/>
      <c r="BZ83" s="365"/>
      <c r="CA83" s="365"/>
      <c r="CB83" s="366"/>
    </row>
    <row r="84" ht="12.75" hidden="1"/>
    <row r="85" ht="12.75" hidden="1"/>
    <row r="86" spans="1:80" s="34" customFormat="1" ht="15.75">
      <c r="A86" s="34" t="s">
        <v>107</v>
      </c>
      <c r="S86" s="246" t="s">
        <v>283</v>
      </c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46"/>
      <c r="BM86" s="246"/>
      <c r="BN86" s="246"/>
      <c r="BO86" s="246"/>
      <c r="BP86" s="246"/>
      <c r="BQ86" s="246"/>
      <c r="BR86" s="246"/>
      <c r="BS86" s="246"/>
      <c r="BT86" s="246"/>
      <c r="BU86" s="246"/>
      <c r="BV86" s="246"/>
      <c r="BW86" s="246"/>
      <c r="BX86" s="246"/>
      <c r="BY86" s="246"/>
      <c r="BZ86" s="246"/>
      <c r="CA86" s="246"/>
      <c r="CB86" s="246"/>
    </row>
    <row r="87" spans="1:80" s="39" customFormat="1" ht="9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</row>
    <row r="88" spans="1:80" ht="12.75">
      <c r="A88" s="237" t="s">
        <v>109</v>
      </c>
      <c r="B88" s="238"/>
      <c r="C88" s="238"/>
      <c r="D88" s="239"/>
      <c r="E88" s="237" t="s">
        <v>117</v>
      </c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9"/>
      <c r="AS88" s="237" t="s">
        <v>119</v>
      </c>
      <c r="AT88" s="238"/>
      <c r="AU88" s="238"/>
      <c r="AV88" s="238"/>
      <c r="AW88" s="238"/>
      <c r="AX88" s="238"/>
      <c r="AY88" s="238"/>
      <c r="AZ88" s="238"/>
      <c r="BA88" s="238"/>
      <c r="BB88" s="239"/>
      <c r="BC88" s="237" t="s">
        <v>179</v>
      </c>
      <c r="BD88" s="238"/>
      <c r="BE88" s="238"/>
      <c r="BF88" s="238"/>
      <c r="BG88" s="238"/>
      <c r="BH88" s="238"/>
      <c r="BI88" s="238"/>
      <c r="BJ88" s="238"/>
      <c r="BK88" s="238"/>
      <c r="BL88" s="238"/>
      <c r="BM88" s="239"/>
      <c r="BN88" s="237" t="s">
        <v>120</v>
      </c>
      <c r="BO88" s="238"/>
      <c r="BP88" s="238"/>
      <c r="BQ88" s="238"/>
      <c r="BR88" s="238"/>
      <c r="BS88" s="238"/>
      <c r="BT88" s="238"/>
      <c r="BU88" s="238"/>
      <c r="BV88" s="238"/>
      <c r="BW88" s="238"/>
      <c r="BX88" s="238"/>
      <c r="BY88" s="238"/>
      <c r="BZ88" s="238"/>
      <c r="CA88" s="238"/>
      <c r="CB88" s="239"/>
    </row>
    <row r="89" spans="1:80" ht="12.75">
      <c r="A89" s="234" t="s">
        <v>110</v>
      </c>
      <c r="B89" s="235"/>
      <c r="C89" s="235"/>
      <c r="D89" s="236"/>
      <c r="E89" s="234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6"/>
      <c r="AS89" s="234"/>
      <c r="AT89" s="235"/>
      <c r="AU89" s="235"/>
      <c r="AV89" s="235"/>
      <c r="AW89" s="235"/>
      <c r="AX89" s="235"/>
      <c r="AY89" s="235"/>
      <c r="AZ89" s="235"/>
      <c r="BA89" s="235"/>
      <c r="BB89" s="236"/>
      <c r="BC89" s="234" t="s">
        <v>180</v>
      </c>
      <c r="BD89" s="235"/>
      <c r="BE89" s="235"/>
      <c r="BF89" s="235"/>
      <c r="BG89" s="235"/>
      <c r="BH89" s="235"/>
      <c r="BI89" s="235"/>
      <c r="BJ89" s="235"/>
      <c r="BK89" s="235"/>
      <c r="BL89" s="235"/>
      <c r="BM89" s="236"/>
      <c r="BN89" s="234" t="s">
        <v>181</v>
      </c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6"/>
    </row>
    <row r="90" spans="1:80" ht="12.75">
      <c r="A90" s="234"/>
      <c r="B90" s="235"/>
      <c r="C90" s="235"/>
      <c r="D90" s="236"/>
      <c r="E90" s="234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6"/>
      <c r="AS90" s="234"/>
      <c r="AT90" s="235"/>
      <c r="AU90" s="235"/>
      <c r="AV90" s="235"/>
      <c r="AW90" s="235"/>
      <c r="AX90" s="235"/>
      <c r="AY90" s="235"/>
      <c r="AZ90" s="235"/>
      <c r="BA90" s="235"/>
      <c r="BB90" s="236"/>
      <c r="BC90" s="234" t="s">
        <v>127</v>
      </c>
      <c r="BD90" s="235"/>
      <c r="BE90" s="235"/>
      <c r="BF90" s="235"/>
      <c r="BG90" s="235"/>
      <c r="BH90" s="235"/>
      <c r="BI90" s="235"/>
      <c r="BJ90" s="235"/>
      <c r="BK90" s="235"/>
      <c r="BL90" s="235"/>
      <c r="BM90" s="236"/>
      <c r="BN90" s="234"/>
      <c r="BO90" s="235"/>
      <c r="BP90" s="235"/>
      <c r="BQ90" s="235"/>
      <c r="BR90" s="235"/>
      <c r="BS90" s="235"/>
      <c r="BT90" s="235"/>
      <c r="BU90" s="235"/>
      <c r="BV90" s="235"/>
      <c r="BW90" s="235"/>
      <c r="BX90" s="235"/>
      <c r="BY90" s="235"/>
      <c r="BZ90" s="235"/>
      <c r="CA90" s="235"/>
      <c r="CB90" s="236"/>
    </row>
    <row r="91" spans="1:80" ht="12.75">
      <c r="A91" s="309"/>
      <c r="B91" s="310"/>
      <c r="C91" s="310"/>
      <c r="D91" s="311"/>
      <c r="E91" s="309">
        <v>1</v>
      </c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  <c r="AM91" s="310"/>
      <c r="AN91" s="310"/>
      <c r="AO91" s="310"/>
      <c r="AP91" s="310"/>
      <c r="AQ91" s="310"/>
      <c r="AR91" s="311"/>
      <c r="AS91" s="309">
        <v>2</v>
      </c>
      <c r="AT91" s="310"/>
      <c r="AU91" s="310"/>
      <c r="AV91" s="310"/>
      <c r="AW91" s="310"/>
      <c r="AX91" s="310"/>
      <c r="AY91" s="310"/>
      <c r="AZ91" s="310"/>
      <c r="BA91" s="310"/>
      <c r="BB91" s="311"/>
      <c r="BC91" s="309">
        <v>3</v>
      </c>
      <c r="BD91" s="310"/>
      <c r="BE91" s="310"/>
      <c r="BF91" s="310"/>
      <c r="BG91" s="310"/>
      <c r="BH91" s="310"/>
      <c r="BI91" s="310"/>
      <c r="BJ91" s="310"/>
      <c r="BK91" s="310"/>
      <c r="BL91" s="310"/>
      <c r="BM91" s="311"/>
      <c r="BN91" s="309">
        <v>4</v>
      </c>
      <c r="BO91" s="310"/>
      <c r="BP91" s="310"/>
      <c r="BQ91" s="310"/>
      <c r="BR91" s="310"/>
      <c r="BS91" s="310"/>
      <c r="BT91" s="310"/>
      <c r="BU91" s="310"/>
      <c r="BV91" s="310"/>
      <c r="BW91" s="310"/>
      <c r="BX91" s="310"/>
      <c r="BY91" s="310"/>
      <c r="BZ91" s="310"/>
      <c r="CA91" s="310"/>
      <c r="CB91" s="311"/>
    </row>
    <row r="92" spans="1:80" ht="12.75">
      <c r="A92" s="225">
        <v>1</v>
      </c>
      <c r="B92" s="226"/>
      <c r="C92" s="226"/>
      <c r="D92" s="227"/>
      <c r="E92" s="357" t="s">
        <v>286</v>
      </c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7"/>
      <c r="AS92" s="231"/>
      <c r="AT92" s="232"/>
      <c r="AU92" s="232"/>
      <c r="AV92" s="232"/>
      <c r="AW92" s="232"/>
      <c r="AX92" s="232"/>
      <c r="AY92" s="232"/>
      <c r="AZ92" s="232"/>
      <c r="BA92" s="232"/>
      <c r="BB92" s="233"/>
      <c r="BC92" s="379"/>
      <c r="BD92" s="330"/>
      <c r="BE92" s="330"/>
      <c r="BF92" s="330"/>
      <c r="BG92" s="330"/>
      <c r="BH92" s="330"/>
      <c r="BI92" s="330"/>
      <c r="BJ92" s="330"/>
      <c r="BK92" s="330"/>
      <c r="BL92" s="330"/>
      <c r="BM92" s="331"/>
      <c r="BN92" s="358">
        <f>'Раздел 1 '!E14*0.1</f>
        <v>26000</v>
      </c>
      <c r="BO92" s="359"/>
      <c r="BP92" s="359"/>
      <c r="BQ92" s="359"/>
      <c r="BR92" s="359"/>
      <c r="BS92" s="359"/>
      <c r="BT92" s="359"/>
      <c r="BU92" s="359"/>
      <c r="BV92" s="359"/>
      <c r="BW92" s="359"/>
      <c r="BX92" s="359"/>
      <c r="BY92" s="359"/>
      <c r="BZ92" s="359"/>
      <c r="CA92" s="359"/>
      <c r="CB92" s="360"/>
    </row>
    <row r="93" spans="1:80" ht="12.75">
      <c r="A93" s="225"/>
      <c r="B93" s="226"/>
      <c r="C93" s="226"/>
      <c r="D93" s="227"/>
      <c r="E93" s="216" t="s">
        <v>115</v>
      </c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8"/>
      <c r="AS93" s="219" t="s">
        <v>22</v>
      </c>
      <c r="AT93" s="220"/>
      <c r="AU93" s="220"/>
      <c r="AV93" s="220"/>
      <c r="AW93" s="220"/>
      <c r="AX93" s="220"/>
      <c r="AY93" s="220"/>
      <c r="AZ93" s="220"/>
      <c r="BA93" s="220"/>
      <c r="BB93" s="221"/>
      <c r="BC93" s="274" t="s">
        <v>22</v>
      </c>
      <c r="BD93" s="275"/>
      <c r="BE93" s="275"/>
      <c r="BF93" s="275"/>
      <c r="BG93" s="275"/>
      <c r="BH93" s="275"/>
      <c r="BI93" s="275"/>
      <c r="BJ93" s="275"/>
      <c r="BK93" s="275"/>
      <c r="BL93" s="275"/>
      <c r="BM93" s="276"/>
      <c r="BN93" s="364">
        <f>SUM(BN92)</f>
        <v>26000</v>
      </c>
      <c r="BO93" s="365"/>
      <c r="BP93" s="365"/>
      <c r="BQ93" s="365"/>
      <c r="BR93" s="365"/>
      <c r="BS93" s="365"/>
      <c r="BT93" s="365"/>
      <c r="BU93" s="365"/>
      <c r="BV93" s="365"/>
      <c r="BW93" s="365"/>
      <c r="BX93" s="365"/>
      <c r="BY93" s="365"/>
      <c r="BZ93" s="365"/>
      <c r="CA93" s="365"/>
      <c r="CB93" s="366"/>
    </row>
    <row r="95" spans="1:80" s="34" customFormat="1" ht="15.75" hidden="1">
      <c r="A95" s="34" t="s">
        <v>107</v>
      </c>
      <c r="S95" s="246" t="s">
        <v>304</v>
      </c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246"/>
      <c r="BC95" s="246"/>
      <c r="BD95" s="246"/>
      <c r="BE95" s="246"/>
      <c r="BF95" s="246"/>
      <c r="BG95" s="246"/>
      <c r="BH95" s="246"/>
      <c r="BI95" s="246"/>
      <c r="BJ95" s="246"/>
      <c r="BK95" s="246"/>
      <c r="BL95" s="246"/>
      <c r="BM95" s="246"/>
      <c r="BN95" s="246"/>
      <c r="BO95" s="246"/>
      <c r="BP95" s="246"/>
      <c r="BQ95" s="246"/>
      <c r="BR95" s="246"/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</row>
    <row r="96" spans="1:80" s="39" customFormat="1" ht="9.75" hidden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</row>
    <row r="97" spans="1:80" ht="12.75" hidden="1">
      <c r="A97" s="237" t="s">
        <v>109</v>
      </c>
      <c r="B97" s="238"/>
      <c r="C97" s="238"/>
      <c r="D97" s="239"/>
      <c r="E97" s="237" t="s">
        <v>117</v>
      </c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9"/>
      <c r="AS97" s="237" t="s">
        <v>119</v>
      </c>
      <c r="AT97" s="238"/>
      <c r="AU97" s="238"/>
      <c r="AV97" s="238"/>
      <c r="AW97" s="238"/>
      <c r="AX97" s="238"/>
      <c r="AY97" s="238"/>
      <c r="AZ97" s="238"/>
      <c r="BA97" s="238"/>
      <c r="BB97" s="239"/>
      <c r="BC97" s="237" t="s">
        <v>179</v>
      </c>
      <c r="BD97" s="238"/>
      <c r="BE97" s="238"/>
      <c r="BF97" s="238"/>
      <c r="BG97" s="238"/>
      <c r="BH97" s="238"/>
      <c r="BI97" s="238"/>
      <c r="BJ97" s="238"/>
      <c r="BK97" s="238"/>
      <c r="BL97" s="238"/>
      <c r="BM97" s="239"/>
      <c r="BN97" s="237" t="s">
        <v>120</v>
      </c>
      <c r="BO97" s="238"/>
      <c r="BP97" s="238"/>
      <c r="BQ97" s="238"/>
      <c r="BR97" s="238"/>
      <c r="BS97" s="238"/>
      <c r="BT97" s="238"/>
      <c r="BU97" s="238"/>
      <c r="BV97" s="238"/>
      <c r="BW97" s="238"/>
      <c r="BX97" s="238"/>
      <c r="BY97" s="238"/>
      <c r="BZ97" s="238"/>
      <c r="CA97" s="238"/>
      <c r="CB97" s="239"/>
    </row>
    <row r="98" spans="1:80" ht="12.75" hidden="1">
      <c r="A98" s="234" t="s">
        <v>110</v>
      </c>
      <c r="B98" s="235"/>
      <c r="C98" s="235"/>
      <c r="D98" s="236"/>
      <c r="E98" s="234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6"/>
      <c r="AS98" s="234"/>
      <c r="AT98" s="235"/>
      <c r="AU98" s="235"/>
      <c r="AV98" s="235"/>
      <c r="AW98" s="235"/>
      <c r="AX98" s="235"/>
      <c r="AY98" s="235"/>
      <c r="AZ98" s="235"/>
      <c r="BA98" s="235"/>
      <c r="BB98" s="236"/>
      <c r="BC98" s="234" t="s">
        <v>180</v>
      </c>
      <c r="BD98" s="235"/>
      <c r="BE98" s="235"/>
      <c r="BF98" s="235"/>
      <c r="BG98" s="235"/>
      <c r="BH98" s="235"/>
      <c r="BI98" s="235"/>
      <c r="BJ98" s="235"/>
      <c r="BK98" s="235"/>
      <c r="BL98" s="235"/>
      <c r="BM98" s="236"/>
      <c r="BN98" s="234" t="s">
        <v>181</v>
      </c>
      <c r="BO98" s="235"/>
      <c r="BP98" s="235"/>
      <c r="BQ98" s="235"/>
      <c r="BR98" s="235"/>
      <c r="BS98" s="235"/>
      <c r="BT98" s="235"/>
      <c r="BU98" s="235"/>
      <c r="BV98" s="235"/>
      <c r="BW98" s="235"/>
      <c r="BX98" s="235"/>
      <c r="BY98" s="235"/>
      <c r="BZ98" s="235"/>
      <c r="CA98" s="235"/>
      <c r="CB98" s="236"/>
    </row>
    <row r="99" spans="1:80" ht="12.75" hidden="1">
      <c r="A99" s="234"/>
      <c r="B99" s="235"/>
      <c r="C99" s="235"/>
      <c r="D99" s="236"/>
      <c r="E99" s="234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6"/>
      <c r="AS99" s="234"/>
      <c r="AT99" s="235"/>
      <c r="AU99" s="235"/>
      <c r="AV99" s="235"/>
      <c r="AW99" s="235"/>
      <c r="AX99" s="235"/>
      <c r="AY99" s="235"/>
      <c r="AZ99" s="235"/>
      <c r="BA99" s="235"/>
      <c r="BB99" s="236"/>
      <c r="BC99" s="234" t="s">
        <v>127</v>
      </c>
      <c r="BD99" s="235"/>
      <c r="BE99" s="235"/>
      <c r="BF99" s="235"/>
      <c r="BG99" s="235"/>
      <c r="BH99" s="235"/>
      <c r="BI99" s="235"/>
      <c r="BJ99" s="235"/>
      <c r="BK99" s="235"/>
      <c r="BL99" s="235"/>
      <c r="BM99" s="236"/>
      <c r="BN99" s="234"/>
      <c r="BO99" s="235"/>
      <c r="BP99" s="235"/>
      <c r="BQ99" s="235"/>
      <c r="BR99" s="235"/>
      <c r="BS99" s="235"/>
      <c r="BT99" s="235"/>
      <c r="BU99" s="235"/>
      <c r="BV99" s="235"/>
      <c r="BW99" s="235"/>
      <c r="BX99" s="235"/>
      <c r="BY99" s="235"/>
      <c r="BZ99" s="235"/>
      <c r="CA99" s="235"/>
      <c r="CB99" s="236"/>
    </row>
    <row r="100" spans="1:80" ht="12.75" hidden="1">
      <c r="A100" s="309"/>
      <c r="B100" s="310"/>
      <c r="C100" s="310"/>
      <c r="D100" s="311"/>
      <c r="E100" s="309">
        <v>1</v>
      </c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0"/>
      <c r="AE100" s="310"/>
      <c r="AF100" s="310"/>
      <c r="AG100" s="310"/>
      <c r="AH100" s="310"/>
      <c r="AI100" s="310"/>
      <c r="AJ100" s="310"/>
      <c r="AK100" s="310"/>
      <c r="AL100" s="310"/>
      <c r="AM100" s="310"/>
      <c r="AN100" s="310"/>
      <c r="AO100" s="310"/>
      <c r="AP100" s="310"/>
      <c r="AQ100" s="310"/>
      <c r="AR100" s="311"/>
      <c r="AS100" s="309">
        <v>2</v>
      </c>
      <c r="AT100" s="310"/>
      <c r="AU100" s="310"/>
      <c r="AV100" s="310"/>
      <c r="AW100" s="310"/>
      <c r="AX100" s="310"/>
      <c r="AY100" s="310"/>
      <c r="AZ100" s="310"/>
      <c r="BA100" s="310"/>
      <c r="BB100" s="311"/>
      <c r="BC100" s="309">
        <v>3</v>
      </c>
      <c r="BD100" s="310"/>
      <c r="BE100" s="310"/>
      <c r="BF100" s="310"/>
      <c r="BG100" s="310"/>
      <c r="BH100" s="310"/>
      <c r="BI100" s="310"/>
      <c r="BJ100" s="310"/>
      <c r="BK100" s="310"/>
      <c r="BL100" s="310"/>
      <c r="BM100" s="311"/>
      <c r="BN100" s="309">
        <v>4</v>
      </c>
      <c r="BO100" s="310"/>
      <c r="BP100" s="310"/>
      <c r="BQ100" s="310"/>
      <c r="BR100" s="310"/>
      <c r="BS100" s="310"/>
      <c r="BT100" s="310"/>
      <c r="BU100" s="310"/>
      <c r="BV100" s="310"/>
      <c r="BW100" s="310"/>
      <c r="BX100" s="310"/>
      <c r="BY100" s="310"/>
      <c r="BZ100" s="310"/>
      <c r="CA100" s="310"/>
      <c r="CB100" s="311"/>
    </row>
    <row r="101" spans="1:80" ht="12.75" hidden="1">
      <c r="A101" s="225">
        <v>1</v>
      </c>
      <c r="B101" s="226"/>
      <c r="C101" s="226"/>
      <c r="D101" s="227"/>
      <c r="E101" s="357" t="s">
        <v>305</v>
      </c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7"/>
      <c r="AS101" s="231"/>
      <c r="AT101" s="232"/>
      <c r="AU101" s="232"/>
      <c r="AV101" s="232"/>
      <c r="AW101" s="232"/>
      <c r="AX101" s="232"/>
      <c r="AY101" s="232"/>
      <c r="AZ101" s="232"/>
      <c r="BA101" s="232"/>
      <c r="BB101" s="233"/>
      <c r="BC101" s="379"/>
      <c r="BD101" s="330"/>
      <c r="BE101" s="330"/>
      <c r="BF101" s="330"/>
      <c r="BG101" s="330"/>
      <c r="BH101" s="330"/>
      <c r="BI101" s="330"/>
      <c r="BJ101" s="330"/>
      <c r="BK101" s="330"/>
      <c r="BL101" s="330"/>
      <c r="BM101" s="331"/>
      <c r="BN101" s="358"/>
      <c r="BO101" s="359"/>
      <c r="BP101" s="359"/>
      <c r="BQ101" s="359"/>
      <c r="BR101" s="359"/>
      <c r="BS101" s="359"/>
      <c r="BT101" s="359"/>
      <c r="BU101" s="359"/>
      <c r="BV101" s="359"/>
      <c r="BW101" s="359"/>
      <c r="BX101" s="359"/>
      <c r="BY101" s="359"/>
      <c r="BZ101" s="359"/>
      <c r="CA101" s="359"/>
      <c r="CB101" s="360"/>
    </row>
    <row r="102" spans="1:80" ht="12.75" hidden="1">
      <c r="A102" s="225">
        <v>2</v>
      </c>
      <c r="B102" s="226"/>
      <c r="C102" s="226"/>
      <c r="D102" s="227"/>
      <c r="E102" s="357" t="s">
        <v>316</v>
      </c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7"/>
      <c r="AS102" s="231"/>
      <c r="AT102" s="232"/>
      <c r="AU102" s="232"/>
      <c r="AV102" s="232"/>
      <c r="AW102" s="232"/>
      <c r="AX102" s="232"/>
      <c r="AY102" s="232"/>
      <c r="AZ102" s="232"/>
      <c r="BA102" s="232"/>
      <c r="BB102" s="233"/>
      <c r="BC102" s="379"/>
      <c r="BD102" s="330"/>
      <c r="BE102" s="330"/>
      <c r="BF102" s="330"/>
      <c r="BG102" s="330"/>
      <c r="BH102" s="330"/>
      <c r="BI102" s="330"/>
      <c r="BJ102" s="330"/>
      <c r="BK102" s="330"/>
      <c r="BL102" s="330"/>
      <c r="BM102" s="331"/>
      <c r="BN102" s="358"/>
      <c r="BO102" s="359"/>
      <c r="BP102" s="359"/>
      <c r="BQ102" s="359"/>
      <c r="BR102" s="359"/>
      <c r="BS102" s="359"/>
      <c r="BT102" s="359"/>
      <c r="BU102" s="359"/>
      <c r="BV102" s="359"/>
      <c r="BW102" s="359"/>
      <c r="BX102" s="359"/>
      <c r="BY102" s="359"/>
      <c r="BZ102" s="359"/>
      <c r="CA102" s="359"/>
      <c r="CB102" s="360"/>
    </row>
    <row r="103" spans="1:80" ht="12.75" hidden="1">
      <c r="A103" s="225"/>
      <c r="B103" s="226"/>
      <c r="C103" s="226"/>
      <c r="D103" s="227"/>
      <c r="E103" s="216" t="s">
        <v>115</v>
      </c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8"/>
      <c r="AS103" s="219" t="s">
        <v>22</v>
      </c>
      <c r="AT103" s="220"/>
      <c r="AU103" s="220"/>
      <c r="AV103" s="220"/>
      <c r="AW103" s="220"/>
      <c r="AX103" s="220"/>
      <c r="AY103" s="220"/>
      <c r="AZ103" s="220"/>
      <c r="BA103" s="220"/>
      <c r="BB103" s="221"/>
      <c r="BC103" s="274" t="s">
        <v>22</v>
      </c>
      <c r="BD103" s="275"/>
      <c r="BE103" s="275"/>
      <c r="BF103" s="275"/>
      <c r="BG103" s="275"/>
      <c r="BH103" s="275"/>
      <c r="BI103" s="275"/>
      <c r="BJ103" s="275"/>
      <c r="BK103" s="275"/>
      <c r="BL103" s="275"/>
      <c r="BM103" s="276"/>
      <c r="BN103" s="364">
        <f>SUM(BN101:CB102)</f>
        <v>0</v>
      </c>
      <c r="BO103" s="365"/>
      <c r="BP103" s="365"/>
      <c r="BQ103" s="365"/>
      <c r="BR103" s="365"/>
      <c r="BS103" s="365"/>
      <c r="BT103" s="365"/>
      <c r="BU103" s="365"/>
      <c r="BV103" s="365"/>
      <c r="BW103" s="365"/>
      <c r="BX103" s="365"/>
      <c r="BY103" s="365"/>
      <c r="BZ103" s="365"/>
      <c r="CA103" s="365"/>
      <c r="CB103" s="366"/>
    </row>
    <row r="104" spans="1:80" ht="12.75" hidden="1">
      <c r="A104" s="47"/>
      <c r="B104" s="47"/>
      <c r="C104" s="47"/>
      <c r="D104" s="4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</row>
    <row r="105" spans="1:80" s="34" customFormat="1" ht="15.75" hidden="1">
      <c r="A105" s="34" t="s">
        <v>107</v>
      </c>
      <c r="S105" s="246" t="s">
        <v>317</v>
      </c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6"/>
      <c r="AU105" s="246"/>
      <c r="AV105" s="246"/>
      <c r="AW105" s="246"/>
      <c r="AX105" s="246"/>
      <c r="AY105" s="246"/>
      <c r="AZ105" s="246"/>
      <c r="BA105" s="246"/>
      <c r="BB105" s="246"/>
      <c r="BC105" s="246"/>
      <c r="BD105" s="246"/>
      <c r="BE105" s="246"/>
      <c r="BF105" s="246"/>
      <c r="BG105" s="246"/>
      <c r="BH105" s="246"/>
      <c r="BI105" s="246"/>
      <c r="BJ105" s="246"/>
      <c r="BK105" s="246"/>
      <c r="BL105" s="246"/>
      <c r="BM105" s="246"/>
      <c r="BN105" s="246"/>
      <c r="BO105" s="246"/>
      <c r="BP105" s="246"/>
      <c r="BQ105" s="246"/>
      <c r="BR105" s="246"/>
      <c r="BS105" s="246"/>
      <c r="BT105" s="246"/>
      <c r="BU105" s="246"/>
      <c r="BV105" s="246"/>
      <c r="BW105" s="246"/>
      <c r="BX105" s="246"/>
      <c r="BY105" s="246"/>
      <c r="BZ105" s="246"/>
      <c r="CA105" s="246"/>
      <c r="CB105" s="246"/>
    </row>
    <row r="106" spans="1:80" s="39" customFormat="1" ht="9.75" hidden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</row>
    <row r="107" spans="1:80" ht="12.75" hidden="1">
      <c r="A107" s="237" t="s">
        <v>109</v>
      </c>
      <c r="B107" s="238"/>
      <c r="C107" s="238"/>
      <c r="D107" s="239"/>
      <c r="E107" s="237" t="s">
        <v>117</v>
      </c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9"/>
      <c r="AS107" s="237" t="s">
        <v>119</v>
      </c>
      <c r="AT107" s="238"/>
      <c r="AU107" s="238"/>
      <c r="AV107" s="238"/>
      <c r="AW107" s="238"/>
      <c r="AX107" s="238"/>
      <c r="AY107" s="238"/>
      <c r="AZ107" s="238"/>
      <c r="BA107" s="238"/>
      <c r="BB107" s="239"/>
      <c r="BC107" s="237" t="s">
        <v>179</v>
      </c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9"/>
      <c r="BN107" s="237" t="s">
        <v>120</v>
      </c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9"/>
    </row>
    <row r="108" spans="1:80" ht="12.75" hidden="1">
      <c r="A108" s="234" t="s">
        <v>110</v>
      </c>
      <c r="B108" s="235"/>
      <c r="C108" s="235"/>
      <c r="D108" s="236"/>
      <c r="E108" s="234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6"/>
      <c r="AS108" s="234"/>
      <c r="AT108" s="235"/>
      <c r="AU108" s="235"/>
      <c r="AV108" s="235"/>
      <c r="AW108" s="235"/>
      <c r="AX108" s="235"/>
      <c r="AY108" s="235"/>
      <c r="AZ108" s="235"/>
      <c r="BA108" s="235"/>
      <c r="BB108" s="236"/>
      <c r="BC108" s="234" t="s">
        <v>180</v>
      </c>
      <c r="BD108" s="235"/>
      <c r="BE108" s="235"/>
      <c r="BF108" s="235"/>
      <c r="BG108" s="235"/>
      <c r="BH108" s="235"/>
      <c r="BI108" s="235"/>
      <c r="BJ108" s="235"/>
      <c r="BK108" s="235"/>
      <c r="BL108" s="235"/>
      <c r="BM108" s="236"/>
      <c r="BN108" s="234" t="s">
        <v>181</v>
      </c>
      <c r="BO108" s="235"/>
      <c r="BP108" s="235"/>
      <c r="BQ108" s="235"/>
      <c r="BR108" s="235"/>
      <c r="BS108" s="235"/>
      <c r="BT108" s="235"/>
      <c r="BU108" s="235"/>
      <c r="BV108" s="235"/>
      <c r="BW108" s="235"/>
      <c r="BX108" s="235"/>
      <c r="BY108" s="235"/>
      <c r="BZ108" s="235"/>
      <c r="CA108" s="235"/>
      <c r="CB108" s="236"/>
    </row>
    <row r="109" spans="1:80" ht="12.75" hidden="1">
      <c r="A109" s="234"/>
      <c r="B109" s="235"/>
      <c r="C109" s="235"/>
      <c r="D109" s="236"/>
      <c r="E109" s="234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6"/>
      <c r="AS109" s="234"/>
      <c r="AT109" s="235"/>
      <c r="AU109" s="235"/>
      <c r="AV109" s="235"/>
      <c r="AW109" s="235"/>
      <c r="AX109" s="235"/>
      <c r="AY109" s="235"/>
      <c r="AZ109" s="235"/>
      <c r="BA109" s="235"/>
      <c r="BB109" s="236"/>
      <c r="BC109" s="234" t="s">
        <v>127</v>
      </c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6"/>
      <c r="BN109" s="234"/>
      <c r="BO109" s="235"/>
      <c r="BP109" s="235"/>
      <c r="BQ109" s="235"/>
      <c r="BR109" s="235"/>
      <c r="BS109" s="235"/>
      <c r="BT109" s="235"/>
      <c r="BU109" s="235"/>
      <c r="BV109" s="235"/>
      <c r="BW109" s="235"/>
      <c r="BX109" s="235"/>
      <c r="BY109" s="235"/>
      <c r="BZ109" s="235"/>
      <c r="CA109" s="235"/>
      <c r="CB109" s="236"/>
    </row>
    <row r="110" spans="1:80" ht="12.75" hidden="1">
      <c r="A110" s="309"/>
      <c r="B110" s="310"/>
      <c r="C110" s="310"/>
      <c r="D110" s="311"/>
      <c r="E110" s="309">
        <v>1</v>
      </c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  <c r="Z110" s="310"/>
      <c r="AA110" s="310"/>
      <c r="AB110" s="310"/>
      <c r="AC110" s="310"/>
      <c r="AD110" s="310"/>
      <c r="AE110" s="310"/>
      <c r="AF110" s="310"/>
      <c r="AG110" s="310"/>
      <c r="AH110" s="310"/>
      <c r="AI110" s="310"/>
      <c r="AJ110" s="310"/>
      <c r="AK110" s="310"/>
      <c r="AL110" s="310"/>
      <c r="AM110" s="310"/>
      <c r="AN110" s="310"/>
      <c r="AO110" s="310"/>
      <c r="AP110" s="310"/>
      <c r="AQ110" s="310"/>
      <c r="AR110" s="311"/>
      <c r="AS110" s="309">
        <v>2</v>
      </c>
      <c r="AT110" s="310"/>
      <c r="AU110" s="310"/>
      <c r="AV110" s="310"/>
      <c r="AW110" s="310"/>
      <c r="AX110" s="310"/>
      <c r="AY110" s="310"/>
      <c r="AZ110" s="310"/>
      <c r="BA110" s="310"/>
      <c r="BB110" s="311"/>
      <c r="BC110" s="309">
        <v>3</v>
      </c>
      <c r="BD110" s="310"/>
      <c r="BE110" s="310"/>
      <c r="BF110" s="310"/>
      <c r="BG110" s="310"/>
      <c r="BH110" s="310"/>
      <c r="BI110" s="310"/>
      <c r="BJ110" s="310"/>
      <c r="BK110" s="310"/>
      <c r="BL110" s="310"/>
      <c r="BM110" s="311"/>
      <c r="BN110" s="309">
        <v>4</v>
      </c>
      <c r="BO110" s="310"/>
      <c r="BP110" s="310"/>
      <c r="BQ110" s="310"/>
      <c r="BR110" s="310"/>
      <c r="BS110" s="310"/>
      <c r="BT110" s="310"/>
      <c r="BU110" s="310"/>
      <c r="BV110" s="310"/>
      <c r="BW110" s="310"/>
      <c r="BX110" s="310"/>
      <c r="BY110" s="310"/>
      <c r="BZ110" s="310"/>
      <c r="CA110" s="310"/>
      <c r="CB110" s="311"/>
    </row>
    <row r="111" spans="1:80" ht="12.75" hidden="1">
      <c r="A111" s="225">
        <v>2</v>
      </c>
      <c r="B111" s="226"/>
      <c r="C111" s="226"/>
      <c r="D111" s="227"/>
      <c r="E111" s="357" t="s">
        <v>316</v>
      </c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7"/>
      <c r="AS111" s="231"/>
      <c r="AT111" s="232"/>
      <c r="AU111" s="232"/>
      <c r="AV111" s="232"/>
      <c r="AW111" s="232"/>
      <c r="AX111" s="232"/>
      <c r="AY111" s="232"/>
      <c r="AZ111" s="232"/>
      <c r="BA111" s="232"/>
      <c r="BB111" s="233"/>
      <c r="BC111" s="379"/>
      <c r="BD111" s="330"/>
      <c r="BE111" s="330"/>
      <c r="BF111" s="330"/>
      <c r="BG111" s="330"/>
      <c r="BH111" s="330"/>
      <c r="BI111" s="330"/>
      <c r="BJ111" s="330"/>
      <c r="BK111" s="330"/>
      <c r="BL111" s="330"/>
      <c r="BM111" s="331"/>
      <c r="BN111" s="358"/>
      <c r="BO111" s="359"/>
      <c r="BP111" s="359"/>
      <c r="BQ111" s="359"/>
      <c r="BR111" s="359"/>
      <c r="BS111" s="359"/>
      <c r="BT111" s="359"/>
      <c r="BU111" s="359"/>
      <c r="BV111" s="359"/>
      <c r="BW111" s="359"/>
      <c r="BX111" s="359"/>
      <c r="BY111" s="359"/>
      <c r="BZ111" s="359"/>
      <c r="CA111" s="359"/>
      <c r="CB111" s="360"/>
    </row>
    <row r="112" spans="1:80" ht="12.75" hidden="1">
      <c r="A112" s="225"/>
      <c r="B112" s="226"/>
      <c r="C112" s="226"/>
      <c r="D112" s="227"/>
      <c r="E112" s="216" t="s">
        <v>115</v>
      </c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8"/>
      <c r="AS112" s="219" t="s">
        <v>22</v>
      </c>
      <c r="AT112" s="220"/>
      <c r="AU112" s="220"/>
      <c r="AV112" s="220"/>
      <c r="AW112" s="220"/>
      <c r="AX112" s="220"/>
      <c r="AY112" s="220"/>
      <c r="AZ112" s="220"/>
      <c r="BA112" s="220"/>
      <c r="BB112" s="221"/>
      <c r="BC112" s="274" t="s">
        <v>22</v>
      </c>
      <c r="BD112" s="275"/>
      <c r="BE112" s="275"/>
      <c r="BF112" s="275"/>
      <c r="BG112" s="275"/>
      <c r="BH112" s="275"/>
      <c r="BI112" s="275"/>
      <c r="BJ112" s="275"/>
      <c r="BK112" s="275"/>
      <c r="BL112" s="275"/>
      <c r="BM112" s="276"/>
      <c r="BN112" s="364">
        <f>SUM(BN111:CB111)</f>
        <v>0</v>
      </c>
      <c r="BO112" s="365"/>
      <c r="BP112" s="365"/>
      <c r="BQ112" s="365"/>
      <c r="BR112" s="365"/>
      <c r="BS112" s="365"/>
      <c r="BT112" s="365"/>
      <c r="BU112" s="365"/>
      <c r="BV112" s="365"/>
      <c r="BW112" s="365"/>
      <c r="BX112" s="365"/>
      <c r="BY112" s="365"/>
      <c r="BZ112" s="365"/>
      <c r="CA112" s="365"/>
      <c r="CB112" s="366"/>
    </row>
    <row r="113" spans="1:24" ht="12.75">
      <c r="A113" s="35" t="str">
        <f>'стр 1'!J10</f>
        <v>Заведующий  МДОБУ № 33</v>
      </c>
      <c r="X113" s="35" t="str">
        <f>'стр 1'!M12</f>
        <v>Н.А. Чаплыгина</v>
      </c>
    </row>
  </sheetData>
  <sheetProtection/>
  <mergeCells count="378">
    <mergeCell ref="A47:D47"/>
    <mergeCell ref="E47:AR47"/>
    <mergeCell ref="AS47:BB47"/>
    <mergeCell ref="BC47:BM47"/>
    <mergeCell ref="BN47:CB47"/>
    <mergeCell ref="A38:D38"/>
    <mergeCell ref="E38:AR38"/>
    <mergeCell ref="AS38:BB38"/>
    <mergeCell ref="BC38:BM38"/>
    <mergeCell ref="BN38:CB38"/>
    <mergeCell ref="A36:D36"/>
    <mergeCell ref="E36:AR36"/>
    <mergeCell ref="AS36:BB36"/>
    <mergeCell ref="BC36:BM36"/>
    <mergeCell ref="BN36:CB36"/>
    <mergeCell ref="A37:D37"/>
    <mergeCell ref="E37:AR37"/>
    <mergeCell ref="AS37:BB37"/>
    <mergeCell ref="BC37:BM37"/>
    <mergeCell ref="BN37:CB37"/>
    <mergeCell ref="A34:D34"/>
    <mergeCell ref="E34:AR34"/>
    <mergeCell ref="AS34:BB34"/>
    <mergeCell ref="BC34:BM34"/>
    <mergeCell ref="BN34:CB34"/>
    <mergeCell ref="A35:D35"/>
    <mergeCell ref="E35:AR35"/>
    <mergeCell ref="AS35:BB35"/>
    <mergeCell ref="BC35:BM35"/>
    <mergeCell ref="BN35:CB35"/>
    <mergeCell ref="S31:CB31"/>
    <mergeCell ref="A33:D33"/>
    <mergeCell ref="E33:AR33"/>
    <mergeCell ref="AS33:BB33"/>
    <mergeCell ref="BC33:BM33"/>
    <mergeCell ref="A102:D102"/>
    <mergeCell ref="E102:AR102"/>
    <mergeCell ref="AS102:BB102"/>
    <mergeCell ref="BC102:BM102"/>
    <mergeCell ref="BN102:CB102"/>
    <mergeCell ref="A101:D101"/>
    <mergeCell ref="E101:AR101"/>
    <mergeCell ref="AS101:BB101"/>
    <mergeCell ref="BC101:BM101"/>
    <mergeCell ref="BN101:CB101"/>
    <mergeCell ref="A103:D103"/>
    <mergeCell ref="E103:AR103"/>
    <mergeCell ref="AS103:BB103"/>
    <mergeCell ref="BC103:BM103"/>
    <mergeCell ref="BN103:CB103"/>
    <mergeCell ref="A100:D100"/>
    <mergeCell ref="E100:AR100"/>
    <mergeCell ref="AS100:BB100"/>
    <mergeCell ref="BC100:BM100"/>
    <mergeCell ref="BN100:CB100"/>
    <mergeCell ref="A98:D98"/>
    <mergeCell ref="E98:AR98"/>
    <mergeCell ref="AS98:BB98"/>
    <mergeCell ref="BC98:BM98"/>
    <mergeCell ref="BN98:CB98"/>
    <mergeCell ref="A99:D99"/>
    <mergeCell ref="E99:AR99"/>
    <mergeCell ref="AS99:BB99"/>
    <mergeCell ref="BC99:BM99"/>
    <mergeCell ref="BN99:CB99"/>
    <mergeCell ref="S95:CB95"/>
    <mergeCell ref="A97:D97"/>
    <mergeCell ref="E97:AR97"/>
    <mergeCell ref="AS97:BB97"/>
    <mergeCell ref="BC97:BM97"/>
    <mergeCell ref="BN97:CB97"/>
    <mergeCell ref="BC90:BM90"/>
    <mergeCell ref="BN90:CB90"/>
    <mergeCell ref="A45:D45"/>
    <mergeCell ref="E45:AR45"/>
    <mergeCell ref="A83:D83"/>
    <mergeCell ref="E83:AR83"/>
    <mergeCell ref="AS83:BB83"/>
    <mergeCell ref="BN46:CB46"/>
    <mergeCell ref="AS45:BB45"/>
    <mergeCell ref="BC45:BM45"/>
    <mergeCell ref="A92:D92"/>
    <mergeCell ref="E92:AR92"/>
    <mergeCell ref="AS92:BB92"/>
    <mergeCell ref="BC92:BM92"/>
    <mergeCell ref="BN92:CB92"/>
    <mergeCell ref="BC83:BM83"/>
    <mergeCell ref="A89:D89"/>
    <mergeCell ref="E89:AR89"/>
    <mergeCell ref="AS89:BB89"/>
    <mergeCell ref="BC89:BM89"/>
    <mergeCell ref="A91:D91"/>
    <mergeCell ref="E91:AR91"/>
    <mergeCell ref="AS91:BB91"/>
    <mergeCell ref="S86:CB86"/>
    <mergeCell ref="BC91:BM91"/>
    <mergeCell ref="BN91:CB91"/>
    <mergeCell ref="BN89:CB89"/>
    <mergeCell ref="A90:D90"/>
    <mergeCell ref="E90:AR90"/>
    <mergeCell ref="AS90:BB90"/>
    <mergeCell ref="BN45:CB45"/>
    <mergeCell ref="BN83:CB83"/>
    <mergeCell ref="A93:D93"/>
    <mergeCell ref="E93:AR93"/>
    <mergeCell ref="AS93:BB93"/>
    <mergeCell ref="BC93:BM93"/>
    <mergeCell ref="BN93:CB93"/>
    <mergeCell ref="A46:D46"/>
    <mergeCell ref="A81:D81"/>
    <mergeCell ref="E81:AR81"/>
    <mergeCell ref="AS81:BB81"/>
    <mergeCell ref="BC81:BM81"/>
    <mergeCell ref="E46:AR46"/>
    <mergeCell ref="AS46:BB46"/>
    <mergeCell ref="BC46:BM46"/>
    <mergeCell ref="BC77:BM77"/>
    <mergeCell ref="S52:CB52"/>
    <mergeCell ref="BC57:BM57"/>
    <mergeCell ref="BN57:CB57"/>
    <mergeCell ref="A44:D44"/>
    <mergeCell ref="E44:AR44"/>
    <mergeCell ref="AS44:BB44"/>
    <mergeCell ref="BC44:BM44"/>
    <mergeCell ref="BC79:BM79"/>
    <mergeCell ref="BN44:CB44"/>
    <mergeCell ref="S75:CB75"/>
    <mergeCell ref="A77:D77"/>
    <mergeCell ref="E77:AR77"/>
    <mergeCell ref="AS77:BB77"/>
    <mergeCell ref="A88:D88"/>
    <mergeCell ref="E88:AR88"/>
    <mergeCell ref="AS88:BB88"/>
    <mergeCell ref="BC88:BM88"/>
    <mergeCell ref="BN88:CB88"/>
    <mergeCell ref="A82:D82"/>
    <mergeCell ref="E82:AR82"/>
    <mergeCell ref="AS82:BB82"/>
    <mergeCell ref="BC82:BM82"/>
    <mergeCell ref="BN82:CB82"/>
    <mergeCell ref="A43:D43"/>
    <mergeCell ref="E43:AR43"/>
    <mergeCell ref="AS43:BB43"/>
    <mergeCell ref="BC43:BM43"/>
    <mergeCell ref="BN43:CB43"/>
    <mergeCell ref="A80:D80"/>
    <mergeCell ref="E80:AR80"/>
    <mergeCell ref="AS80:BB80"/>
    <mergeCell ref="BC80:BM80"/>
    <mergeCell ref="BN80:CB80"/>
    <mergeCell ref="BN81:CB81"/>
    <mergeCell ref="A78:D78"/>
    <mergeCell ref="E78:AR78"/>
    <mergeCell ref="AS78:BB78"/>
    <mergeCell ref="BC78:BM78"/>
    <mergeCell ref="BN78:CB78"/>
    <mergeCell ref="A79:D79"/>
    <mergeCell ref="E79:AR79"/>
    <mergeCell ref="AS79:BB79"/>
    <mergeCell ref="BN79:CB79"/>
    <mergeCell ref="BN77:CB77"/>
    <mergeCell ref="A71:D71"/>
    <mergeCell ref="E71:AR71"/>
    <mergeCell ref="AS71:BB71"/>
    <mergeCell ref="BC71:BM71"/>
    <mergeCell ref="BN71:CB71"/>
    <mergeCell ref="A72:D72"/>
    <mergeCell ref="E72:AR72"/>
    <mergeCell ref="AS72:BB72"/>
    <mergeCell ref="BC72:BM72"/>
    <mergeCell ref="BN72:CB72"/>
    <mergeCell ref="A69:D69"/>
    <mergeCell ref="E69:AR69"/>
    <mergeCell ref="AS69:BB69"/>
    <mergeCell ref="BC69:BM69"/>
    <mergeCell ref="BN69:CB69"/>
    <mergeCell ref="A70:D70"/>
    <mergeCell ref="E70:AR70"/>
    <mergeCell ref="AS70:BB70"/>
    <mergeCell ref="BC70:BM70"/>
    <mergeCell ref="BN70:CB70"/>
    <mergeCell ref="A67:D67"/>
    <mergeCell ref="E67:AR67"/>
    <mergeCell ref="AS67:BB67"/>
    <mergeCell ref="BC67:BM67"/>
    <mergeCell ref="BN67:CB67"/>
    <mergeCell ref="A68:D68"/>
    <mergeCell ref="E68:AR68"/>
    <mergeCell ref="AS68:BB68"/>
    <mergeCell ref="BC68:BM68"/>
    <mergeCell ref="BN68:CB68"/>
    <mergeCell ref="S64:CB64"/>
    <mergeCell ref="A66:D66"/>
    <mergeCell ref="E66:AR66"/>
    <mergeCell ref="AS66:BB66"/>
    <mergeCell ref="BC66:BM66"/>
    <mergeCell ref="BN66:CB66"/>
    <mergeCell ref="A55:D55"/>
    <mergeCell ref="E55:AR55"/>
    <mergeCell ref="AS55:BB55"/>
    <mergeCell ref="BC55:BM55"/>
    <mergeCell ref="BN55:CB55"/>
    <mergeCell ref="A60:D60"/>
    <mergeCell ref="E60:AR60"/>
    <mergeCell ref="AS60:BB60"/>
    <mergeCell ref="BC60:BM60"/>
    <mergeCell ref="BN60:CB60"/>
    <mergeCell ref="A54:D54"/>
    <mergeCell ref="E54:AR54"/>
    <mergeCell ref="AS54:BB54"/>
    <mergeCell ref="BC54:BM54"/>
    <mergeCell ref="BN54:CB54"/>
    <mergeCell ref="A48:D48"/>
    <mergeCell ref="E48:AR48"/>
    <mergeCell ref="AS48:BB48"/>
    <mergeCell ref="BC48:BM48"/>
    <mergeCell ref="BN48:CB48"/>
    <mergeCell ref="A58:D58"/>
    <mergeCell ref="E58:AR58"/>
    <mergeCell ref="AS58:BB58"/>
    <mergeCell ref="BC58:BM58"/>
    <mergeCell ref="BN58:CB58"/>
    <mergeCell ref="BC56:BM56"/>
    <mergeCell ref="BN56:CB56"/>
    <mergeCell ref="A57:D57"/>
    <mergeCell ref="E57:AR57"/>
    <mergeCell ref="AS57:BB57"/>
    <mergeCell ref="S3:CB3"/>
    <mergeCell ref="S21:CB21"/>
    <mergeCell ref="A59:D59"/>
    <mergeCell ref="E59:AR59"/>
    <mergeCell ref="AS59:BB59"/>
    <mergeCell ref="BC59:BM59"/>
    <mergeCell ref="BN59:CB59"/>
    <mergeCell ref="A56:D56"/>
    <mergeCell ref="E56:AR56"/>
    <mergeCell ref="AS56:BB56"/>
    <mergeCell ref="BN24:CB24"/>
    <mergeCell ref="AS7:BB7"/>
    <mergeCell ref="BC7:BM7"/>
    <mergeCell ref="BN7:CB7"/>
    <mergeCell ref="A25:D25"/>
    <mergeCell ref="E25:AR25"/>
    <mergeCell ref="AS25:BB25"/>
    <mergeCell ref="BC25:BM25"/>
    <mergeCell ref="BN10:CB10"/>
    <mergeCell ref="AS8:BB8"/>
    <mergeCell ref="AS29:BB29"/>
    <mergeCell ref="BN33:CB33"/>
    <mergeCell ref="A26:D26"/>
    <mergeCell ref="BN26:CB26"/>
    <mergeCell ref="A23:D23"/>
    <mergeCell ref="E23:AR23"/>
    <mergeCell ref="AS23:BB23"/>
    <mergeCell ref="BN23:CB23"/>
    <mergeCell ref="A24:D24"/>
    <mergeCell ref="E24:AR24"/>
    <mergeCell ref="BN6:CB6"/>
    <mergeCell ref="A5:D5"/>
    <mergeCell ref="E5:AR5"/>
    <mergeCell ref="AS5:BB5"/>
    <mergeCell ref="BN42:CB42"/>
    <mergeCell ref="S40:CB40"/>
    <mergeCell ref="E42:AR42"/>
    <mergeCell ref="AS42:BB42"/>
    <mergeCell ref="BC42:BM42"/>
    <mergeCell ref="E29:AR29"/>
    <mergeCell ref="A1:CB1"/>
    <mergeCell ref="A2:CB2"/>
    <mergeCell ref="A8:D8"/>
    <mergeCell ref="AS27:BB27"/>
    <mergeCell ref="BC27:BM27"/>
    <mergeCell ref="A42:D42"/>
    <mergeCell ref="BN5:CB5"/>
    <mergeCell ref="A6:D6"/>
    <mergeCell ref="E6:AR6"/>
    <mergeCell ref="AS6:BB6"/>
    <mergeCell ref="BC5:BM5"/>
    <mergeCell ref="A7:D7"/>
    <mergeCell ref="E7:AR7"/>
    <mergeCell ref="A27:D27"/>
    <mergeCell ref="BC23:BM23"/>
    <mergeCell ref="BC6:BM6"/>
    <mergeCell ref="AS24:BB24"/>
    <mergeCell ref="BC24:BM24"/>
    <mergeCell ref="A10:D10"/>
    <mergeCell ref="E8:AR8"/>
    <mergeCell ref="AS26:BB26"/>
    <mergeCell ref="BC26:BM26"/>
    <mergeCell ref="BN27:CB27"/>
    <mergeCell ref="A28:D28"/>
    <mergeCell ref="BN28:CB28"/>
    <mergeCell ref="E28:AR28"/>
    <mergeCell ref="AS28:BB28"/>
    <mergeCell ref="BC28:BM28"/>
    <mergeCell ref="E27:AR27"/>
    <mergeCell ref="E10:AR10"/>
    <mergeCell ref="AS10:BB10"/>
    <mergeCell ref="BC10:BM10"/>
    <mergeCell ref="BC8:BM8"/>
    <mergeCell ref="BN8:CB8"/>
    <mergeCell ref="A9:D9"/>
    <mergeCell ref="E9:AR9"/>
    <mergeCell ref="AS9:BB9"/>
    <mergeCell ref="BC9:BM9"/>
    <mergeCell ref="BN9:CB9"/>
    <mergeCell ref="S12:CB12"/>
    <mergeCell ref="A14:D14"/>
    <mergeCell ref="E14:AR14"/>
    <mergeCell ref="AS14:BB14"/>
    <mergeCell ref="BC14:BM14"/>
    <mergeCell ref="BN14:CB14"/>
    <mergeCell ref="A15:D15"/>
    <mergeCell ref="E15:AR15"/>
    <mergeCell ref="AS15:BB15"/>
    <mergeCell ref="BC15:BM15"/>
    <mergeCell ref="BN15:CB15"/>
    <mergeCell ref="A16:D16"/>
    <mergeCell ref="E16:AR16"/>
    <mergeCell ref="AS16:BB16"/>
    <mergeCell ref="BC16:BM16"/>
    <mergeCell ref="BN16:CB16"/>
    <mergeCell ref="A17:D17"/>
    <mergeCell ref="E17:AR17"/>
    <mergeCell ref="AS17:BB17"/>
    <mergeCell ref="BC17:BM17"/>
    <mergeCell ref="BN17:CB17"/>
    <mergeCell ref="A18:D18"/>
    <mergeCell ref="E18:AR18"/>
    <mergeCell ref="AS18:BB18"/>
    <mergeCell ref="BC18:BM18"/>
    <mergeCell ref="BN18:CB18"/>
    <mergeCell ref="A20:D20"/>
    <mergeCell ref="E20:AR20"/>
    <mergeCell ref="AS20:BB20"/>
    <mergeCell ref="BC20:BM20"/>
    <mergeCell ref="BN20:CB20"/>
    <mergeCell ref="A29:D29"/>
    <mergeCell ref="BN29:CB29"/>
    <mergeCell ref="BN25:CB25"/>
    <mergeCell ref="E26:AR26"/>
    <mergeCell ref="BC29:BM29"/>
    <mergeCell ref="S105:CB105"/>
    <mergeCell ref="A107:D107"/>
    <mergeCell ref="E107:AR107"/>
    <mergeCell ref="AS107:BB107"/>
    <mergeCell ref="BC107:BM107"/>
    <mergeCell ref="BN107:CB107"/>
    <mergeCell ref="A108:D108"/>
    <mergeCell ref="E108:AR108"/>
    <mergeCell ref="AS108:BB108"/>
    <mergeCell ref="BC108:BM108"/>
    <mergeCell ref="BN108:CB108"/>
    <mergeCell ref="A109:D109"/>
    <mergeCell ref="E109:AR109"/>
    <mergeCell ref="AS109:BB109"/>
    <mergeCell ref="BC109:BM109"/>
    <mergeCell ref="BN109:CB109"/>
    <mergeCell ref="A112:D112"/>
    <mergeCell ref="E112:AR112"/>
    <mergeCell ref="AS112:BB112"/>
    <mergeCell ref="BC112:BM112"/>
    <mergeCell ref="BN112:CB112"/>
    <mergeCell ref="A110:D110"/>
    <mergeCell ref="E110:AR110"/>
    <mergeCell ref="AS110:BB110"/>
    <mergeCell ref="BC110:BM110"/>
    <mergeCell ref="BN110:CB110"/>
    <mergeCell ref="A19:D19"/>
    <mergeCell ref="E19:AR19"/>
    <mergeCell ref="AS19:BB19"/>
    <mergeCell ref="BC19:BM19"/>
    <mergeCell ref="BN19:CB19"/>
    <mergeCell ref="A111:D111"/>
    <mergeCell ref="E111:AR111"/>
    <mergeCell ref="AS111:BB111"/>
    <mergeCell ref="BC111:BM111"/>
    <mergeCell ref="BN111:CB111"/>
  </mergeCells>
  <printOptions/>
  <pageMargins left="0.7" right="0.7" top="0.75" bottom="0.75" header="0.3" footer="0.3"/>
  <pageSetup fitToHeight="1" fitToWidth="1" horizontalDpi="600" verticalDpi="600" orientation="portrait" paperSize="9" scale="84" r:id="rId1"/>
  <rowBreaks count="1" manualBreakCount="1">
    <brk id="7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22"/>
  <sheetViews>
    <sheetView view="pageBreakPreview" zoomScaleSheetLayoutView="100" zoomScalePageLayoutView="0" workbookViewId="0" topLeftCell="A1">
      <selection activeCell="E22" sqref="E22"/>
    </sheetView>
  </sheetViews>
  <sheetFormatPr defaultColWidth="1.1484375" defaultRowHeight="15"/>
  <cols>
    <col min="1" max="1" width="3.8515625" style="80" customWidth="1"/>
    <col min="2" max="2" width="18.7109375" style="80" customWidth="1"/>
    <col min="3" max="4" width="11.8515625" style="80" customWidth="1"/>
    <col min="5" max="5" width="21.00390625" style="80" customWidth="1"/>
    <col min="6" max="31" width="10.28125" style="80" customWidth="1"/>
    <col min="32" max="39" width="1.1484375" style="80" customWidth="1"/>
    <col min="40" max="40" width="1.1484375" style="97" customWidth="1"/>
    <col min="41" max="53" width="1.1484375" style="80" customWidth="1"/>
    <col min="54" max="54" width="1.1484375" style="97" customWidth="1"/>
    <col min="55" max="61" width="1.1484375" style="80" customWidth="1"/>
    <col min="62" max="62" width="1.1484375" style="97" customWidth="1"/>
    <col min="63" max="16384" width="1.1484375" style="80" customWidth="1"/>
  </cols>
  <sheetData>
    <row r="1" spans="1:80" ht="12.75">
      <c r="A1" s="167" t="s">
        <v>360</v>
      </c>
      <c r="B1" s="167"/>
      <c r="C1" s="167"/>
      <c r="D1" s="167"/>
      <c r="E1" s="167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80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80"/>
      <c r="BC1" s="79"/>
      <c r="BD1" s="79"/>
      <c r="BE1" s="79"/>
      <c r="BF1" s="79"/>
      <c r="BG1" s="79"/>
      <c r="BH1" s="79"/>
      <c r="BI1" s="79"/>
      <c r="BJ1" s="80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</row>
    <row r="2" spans="1:80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80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80"/>
      <c r="BC2" s="78"/>
      <c r="BD2" s="78"/>
      <c r="BE2" s="78"/>
      <c r="BF2" s="78"/>
      <c r="BG2" s="78"/>
      <c r="BH2" s="78"/>
      <c r="BI2" s="78"/>
      <c r="BJ2" s="80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1:80" ht="12.75">
      <c r="A3" s="167" t="s">
        <v>107</v>
      </c>
      <c r="B3" s="167"/>
      <c r="C3" s="175" t="s">
        <v>361</v>
      </c>
      <c r="D3" s="175"/>
      <c r="E3" s="175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0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0"/>
      <c r="BC3" s="81"/>
      <c r="BD3" s="81"/>
      <c r="BE3" s="81"/>
      <c r="BF3" s="81"/>
      <c r="BG3" s="81"/>
      <c r="BH3" s="81"/>
      <c r="BI3" s="81"/>
      <c r="BJ3" s="80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</row>
    <row r="4" spans="1:80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80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80"/>
      <c r="BC4" s="78"/>
      <c r="BD4" s="78"/>
      <c r="BE4" s="78"/>
      <c r="BF4" s="78"/>
      <c r="BG4" s="78"/>
      <c r="BH4" s="78"/>
      <c r="BI4" s="78"/>
      <c r="BJ4" s="80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</row>
    <row r="5" spans="1:80" ht="51">
      <c r="A5" s="83" t="str">
        <f>'[1]226'!A5</f>
        <v>№</v>
      </c>
      <c r="B5" s="83" t="s">
        <v>117</v>
      </c>
      <c r="C5" s="83" t="s">
        <v>362</v>
      </c>
      <c r="D5" s="83" t="s">
        <v>363</v>
      </c>
      <c r="E5" s="83" t="s">
        <v>364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80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80"/>
      <c r="BC5" s="95"/>
      <c r="BD5" s="95"/>
      <c r="BE5" s="95"/>
      <c r="BF5" s="95"/>
      <c r="BG5" s="95"/>
      <c r="BH5" s="95"/>
      <c r="BI5" s="95"/>
      <c r="BJ5" s="80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ht="12.7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80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80"/>
      <c r="BC6" s="95"/>
      <c r="BD6" s="95"/>
      <c r="BE6" s="95"/>
      <c r="BF6" s="95"/>
      <c r="BG6" s="95"/>
      <c r="BH6" s="95"/>
      <c r="BI6" s="95"/>
      <c r="BJ6" s="80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1:80" ht="12.75">
      <c r="A7" s="90">
        <v>1</v>
      </c>
      <c r="B7" s="90" t="s">
        <v>367</v>
      </c>
      <c r="C7" s="90"/>
      <c r="D7" s="90"/>
      <c r="E7" s="92">
        <v>200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80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80"/>
      <c r="BC7" s="79"/>
      <c r="BD7" s="79"/>
      <c r="BE7" s="79"/>
      <c r="BF7" s="79"/>
      <c r="BG7" s="79"/>
      <c r="BH7" s="79"/>
      <c r="BI7" s="79"/>
      <c r="BJ7" s="80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</row>
    <row r="8" spans="1:80" ht="12.75">
      <c r="A8" s="90"/>
      <c r="B8" s="90" t="s">
        <v>115</v>
      </c>
      <c r="C8" s="90"/>
      <c r="D8" s="90" t="s">
        <v>22</v>
      </c>
      <c r="E8" s="92">
        <f>SUM(E7:E7)</f>
        <v>200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80"/>
      <c r="BC8" s="79"/>
      <c r="BD8" s="79"/>
      <c r="BE8" s="79"/>
      <c r="BF8" s="79"/>
      <c r="BG8" s="79"/>
      <c r="BH8" s="79"/>
      <c r="BI8" s="79"/>
      <c r="BJ8" s="80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</row>
    <row r="10" spans="1:80" ht="12.75">
      <c r="A10" s="167" t="s">
        <v>107</v>
      </c>
      <c r="B10" s="167"/>
      <c r="C10" s="175" t="s">
        <v>365</v>
      </c>
      <c r="D10" s="175"/>
      <c r="E10" s="175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0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0"/>
      <c r="BC10" s="81"/>
      <c r="BD10" s="81"/>
      <c r="BE10" s="81"/>
      <c r="BF10" s="81"/>
      <c r="BG10" s="81"/>
      <c r="BH10" s="81"/>
      <c r="BI10" s="81"/>
      <c r="BJ10" s="80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</row>
    <row r="11" spans="1:80" ht="12.7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80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80"/>
      <c r="BC11" s="78"/>
      <c r="BD11" s="78"/>
      <c r="BE11" s="78"/>
      <c r="BF11" s="78"/>
      <c r="BG11" s="78"/>
      <c r="BH11" s="78"/>
      <c r="BI11" s="78"/>
      <c r="BJ11" s="80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</row>
    <row r="12" spans="1:80" ht="51">
      <c r="A12" s="83" t="str">
        <f>A5</f>
        <v>№</v>
      </c>
      <c r="B12" s="83" t="s">
        <v>117</v>
      </c>
      <c r="C12" s="83" t="str">
        <f>C5</f>
        <v>Налоговая баз, руб.</v>
      </c>
      <c r="D12" s="83" t="str">
        <f>D5</f>
        <v>Ставка налога, %</v>
      </c>
      <c r="E12" s="83" t="str">
        <f>E5</f>
        <v>Сумма исчисленного налога, подлежащего уплате, руб. (гр. 3×гр. 4/100)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80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80"/>
      <c r="BC12" s="95"/>
      <c r="BD12" s="95"/>
      <c r="BE12" s="95"/>
      <c r="BF12" s="95"/>
      <c r="BG12" s="95"/>
      <c r="BH12" s="95"/>
      <c r="BI12" s="95"/>
      <c r="BJ12" s="80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ht="12.75">
      <c r="A13" s="83">
        <v>1</v>
      </c>
      <c r="B13" s="83">
        <v>2</v>
      </c>
      <c r="C13" s="83">
        <v>3</v>
      </c>
      <c r="D13" s="83">
        <v>4</v>
      </c>
      <c r="E13" s="83">
        <v>5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80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80"/>
      <c r="BC13" s="95"/>
      <c r="BD13" s="95"/>
      <c r="BE13" s="95"/>
      <c r="BF13" s="95"/>
      <c r="BG13" s="95"/>
      <c r="BH13" s="95"/>
      <c r="BI13" s="95"/>
      <c r="BJ13" s="80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ht="12.75">
      <c r="A14" s="90">
        <v>1</v>
      </c>
      <c r="B14" s="90" t="s">
        <v>366</v>
      </c>
      <c r="C14" s="90"/>
      <c r="D14" s="90"/>
      <c r="E14" s="92">
        <v>1000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80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80"/>
      <c r="BC14" s="79"/>
      <c r="BD14" s="79"/>
      <c r="BE14" s="79"/>
      <c r="BF14" s="79"/>
      <c r="BG14" s="79"/>
      <c r="BH14" s="79"/>
      <c r="BI14" s="79"/>
      <c r="BJ14" s="80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</row>
    <row r="15" spans="1:80" ht="12.75">
      <c r="A15" s="90"/>
      <c r="B15" s="90" t="s">
        <v>115</v>
      </c>
      <c r="C15" s="90"/>
      <c r="D15" s="90" t="s">
        <v>22</v>
      </c>
      <c r="E15" s="92">
        <f>SUM(E14)</f>
        <v>1000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80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80"/>
      <c r="BC15" s="79"/>
      <c r="BD15" s="79"/>
      <c r="BE15" s="79"/>
      <c r="BF15" s="79"/>
      <c r="BG15" s="79"/>
      <c r="BH15" s="79"/>
      <c r="BI15" s="79"/>
      <c r="BJ15" s="80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</row>
    <row r="17" spans="1:80" ht="12.75">
      <c r="A17" s="167" t="s">
        <v>107</v>
      </c>
      <c r="B17" s="167"/>
      <c r="C17" s="175" t="s">
        <v>444</v>
      </c>
      <c r="D17" s="175"/>
      <c r="E17" s="17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0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0"/>
      <c r="BC17" s="81"/>
      <c r="BD17" s="81"/>
      <c r="BE17" s="81"/>
      <c r="BF17" s="81"/>
      <c r="BG17" s="81"/>
      <c r="BH17" s="81"/>
      <c r="BI17" s="81"/>
      <c r="BJ17" s="80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</row>
    <row r="18" spans="1:80" ht="12.7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80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80"/>
      <c r="BC18" s="78"/>
      <c r="BD18" s="78"/>
      <c r="BE18" s="78"/>
      <c r="BF18" s="78"/>
      <c r="BG18" s="78"/>
      <c r="BH18" s="78"/>
      <c r="BI18" s="78"/>
      <c r="BJ18" s="80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</row>
    <row r="19" spans="1:80" ht="51">
      <c r="A19" s="83" t="str">
        <f>A12</f>
        <v>№</v>
      </c>
      <c r="B19" s="83" t="s">
        <v>117</v>
      </c>
      <c r="C19" s="83" t="str">
        <f>C12</f>
        <v>Налоговая баз, руб.</v>
      </c>
      <c r="D19" s="83" t="str">
        <f>D12</f>
        <v>Ставка налога, %</v>
      </c>
      <c r="E19" s="83" t="str">
        <f>E12</f>
        <v>Сумма исчисленного налога, подлежащего уплате, руб. (гр. 3×гр. 4/100)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80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80"/>
      <c r="BC19" s="95"/>
      <c r="BD19" s="95"/>
      <c r="BE19" s="95"/>
      <c r="BF19" s="95"/>
      <c r="BG19" s="95"/>
      <c r="BH19" s="95"/>
      <c r="BI19" s="95"/>
      <c r="BJ19" s="80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ht="12.75">
      <c r="A20" s="83">
        <v>1</v>
      </c>
      <c r="B20" s="83">
        <v>2</v>
      </c>
      <c r="C20" s="83">
        <v>3</v>
      </c>
      <c r="D20" s="83">
        <v>4</v>
      </c>
      <c r="E20" s="83">
        <v>5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80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80"/>
      <c r="BC20" s="95"/>
      <c r="BD20" s="95"/>
      <c r="BE20" s="95"/>
      <c r="BF20" s="95"/>
      <c r="BG20" s="95"/>
      <c r="BH20" s="95"/>
      <c r="BI20" s="95"/>
      <c r="BJ20" s="80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ht="12.75">
      <c r="A21" s="90">
        <v>1</v>
      </c>
      <c r="B21" s="90" t="s">
        <v>445</v>
      </c>
      <c r="C21" s="90"/>
      <c r="D21" s="90"/>
      <c r="E21" s="92">
        <v>163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80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80"/>
      <c r="BC21" s="79"/>
      <c r="BD21" s="79"/>
      <c r="BE21" s="79"/>
      <c r="BF21" s="79"/>
      <c r="BG21" s="79"/>
      <c r="BH21" s="79"/>
      <c r="BI21" s="79"/>
      <c r="BJ21" s="80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</row>
    <row r="22" spans="1:80" ht="12.75">
      <c r="A22" s="90"/>
      <c r="B22" s="90" t="s">
        <v>115</v>
      </c>
      <c r="C22" s="90"/>
      <c r="D22" s="90" t="s">
        <v>22</v>
      </c>
      <c r="E22" s="92">
        <f>SUM(E21)</f>
        <v>163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80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80"/>
      <c r="BC22" s="79"/>
      <c r="BD22" s="79"/>
      <c r="BE22" s="79"/>
      <c r="BF22" s="79"/>
      <c r="BG22" s="79"/>
      <c r="BH22" s="79"/>
      <c r="BI22" s="79"/>
      <c r="BJ22" s="80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</row>
  </sheetData>
  <sheetProtection/>
  <mergeCells count="7">
    <mergeCell ref="A1:E1"/>
    <mergeCell ref="A3:B3"/>
    <mergeCell ref="C3:E3"/>
    <mergeCell ref="A10:B10"/>
    <mergeCell ref="C10:E10"/>
    <mergeCell ref="A17:B17"/>
    <mergeCell ref="C17:E17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35">
      <selection activeCell="A42" sqref="A42"/>
    </sheetView>
  </sheetViews>
  <sheetFormatPr defaultColWidth="9.140625" defaultRowHeight="15"/>
  <cols>
    <col min="1" max="16384" width="9.140625" style="20" customWidth="1"/>
  </cols>
  <sheetData>
    <row r="1" ht="17.25">
      <c r="A1" t="s">
        <v>205</v>
      </c>
    </row>
    <row r="3" ht="18">
      <c r="A3" s="20" t="s">
        <v>188</v>
      </c>
    </row>
    <row r="5" ht="18">
      <c r="A5" s="20" t="s">
        <v>189</v>
      </c>
    </row>
    <row r="6" ht="15">
      <c r="A6" s="20" t="s">
        <v>184</v>
      </c>
    </row>
    <row r="7" ht="15">
      <c r="A7" s="20" t="s">
        <v>185</v>
      </c>
    </row>
    <row r="8" ht="15">
      <c r="A8" s="20" t="s">
        <v>186</v>
      </c>
    </row>
    <row r="9" ht="15">
      <c r="A9" s="20" t="s">
        <v>190</v>
      </c>
    </row>
    <row r="10" ht="15">
      <c r="A10" s="20" t="s">
        <v>191</v>
      </c>
    </row>
    <row r="11" ht="15">
      <c r="A11" s="20" t="s">
        <v>187</v>
      </c>
    </row>
    <row r="13" ht="18">
      <c r="A13" s="20" t="s">
        <v>192</v>
      </c>
    </row>
    <row r="14" ht="15">
      <c r="A14" s="20" t="s">
        <v>193</v>
      </c>
    </row>
    <row r="16" ht="18">
      <c r="A16" s="20" t="s">
        <v>195</v>
      </c>
    </row>
    <row r="17" ht="15">
      <c r="A17" s="20" t="s">
        <v>194</v>
      </c>
    </row>
    <row r="19" ht="18">
      <c r="A19" s="20" t="s">
        <v>196</v>
      </c>
    </row>
    <row r="20" ht="15">
      <c r="A20" s="20" t="s">
        <v>197</v>
      </c>
    </row>
    <row r="21" ht="15">
      <c r="A21" s="20" t="s">
        <v>198</v>
      </c>
    </row>
    <row r="23" ht="18">
      <c r="A23" s="20" t="s">
        <v>199</v>
      </c>
    </row>
    <row r="24" ht="15">
      <c r="A24" s="20" t="s">
        <v>200</v>
      </c>
    </row>
    <row r="26" ht="18">
      <c r="A26" s="20" t="s">
        <v>201</v>
      </c>
    </row>
    <row r="28" ht="18">
      <c r="A28" s="20" t="s">
        <v>202</v>
      </c>
    </row>
    <row r="29" ht="15">
      <c r="A29" s="20" t="s">
        <v>203</v>
      </c>
    </row>
    <row r="30" ht="15">
      <c r="A30" s="20" t="s">
        <v>204</v>
      </c>
    </row>
    <row r="32" ht="18">
      <c r="A32" s="20" t="s">
        <v>206</v>
      </c>
    </row>
    <row r="33" ht="15">
      <c r="A33" s="20" t="s">
        <v>207</v>
      </c>
    </row>
    <row r="35" ht="18">
      <c r="A35" s="20" t="s">
        <v>213</v>
      </c>
    </row>
    <row r="36" ht="15">
      <c r="A36" s="20" t="s">
        <v>208</v>
      </c>
    </row>
    <row r="37" ht="15">
      <c r="A37" s="20" t="s">
        <v>209</v>
      </c>
    </row>
    <row r="38" ht="15">
      <c r="A38" s="20" t="s">
        <v>210</v>
      </c>
    </row>
    <row r="39" ht="15">
      <c r="A39" s="20" t="s">
        <v>211</v>
      </c>
    </row>
    <row r="40" ht="15">
      <c r="A40" s="20" t="s">
        <v>212</v>
      </c>
    </row>
    <row r="42" ht="18">
      <c r="A42" s="20" t="s">
        <v>214</v>
      </c>
    </row>
    <row r="43" ht="15">
      <c r="A43" s="20" t="s">
        <v>215</v>
      </c>
    </row>
    <row r="45" ht="18">
      <c r="A45" s="20" t="s">
        <v>216</v>
      </c>
    </row>
    <row r="47" ht="18.75">
      <c r="A47" s="20" t="s">
        <v>217</v>
      </c>
    </row>
    <row r="49" ht="17.25">
      <c r="A49" t="s">
        <v>218</v>
      </c>
    </row>
    <row r="51" ht="18">
      <c r="A51" s="20" t="s">
        <v>219</v>
      </c>
    </row>
    <row r="52" ht="15">
      <c r="A52" s="20" t="s">
        <v>220</v>
      </c>
    </row>
    <row r="53" ht="15">
      <c r="A53" s="20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1"/>
  <sheetViews>
    <sheetView view="pageBreakPreview" zoomScale="70" zoomScaleNormal="85" zoomScaleSheetLayoutView="70" zoomScalePageLayoutView="0" workbookViewId="0" topLeftCell="A1">
      <selection activeCell="G171" sqref="G171:H171"/>
    </sheetView>
  </sheetViews>
  <sheetFormatPr defaultColWidth="9.140625" defaultRowHeight="15"/>
  <cols>
    <col min="1" max="1" width="42.00390625" style="52" customWidth="1"/>
    <col min="2" max="2" width="11.8515625" style="50" bestFit="1" customWidth="1"/>
    <col min="3" max="3" width="15.8515625" style="50" customWidth="1"/>
    <col min="4" max="4" width="7.57421875" style="50" customWidth="1"/>
    <col min="5" max="8" width="18.00390625" style="50" customWidth="1"/>
    <col min="9" max="9" width="21.57421875" style="51" customWidth="1"/>
    <col min="10" max="10" width="13.28125" style="52" customWidth="1"/>
    <col min="11" max="11" width="12.7109375" style="52" customWidth="1"/>
    <col min="12" max="12" width="11.7109375" style="52" bestFit="1" customWidth="1"/>
    <col min="13" max="13" width="12.421875" style="52" bestFit="1" customWidth="1"/>
    <col min="14" max="16384" width="9.140625" style="52" customWidth="1"/>
  </cols>
  <sheetData>
    <row r="1" spans="1:5" ht="18.75">
      <c r="A1" s="49" t="s">
        <v>17</v>
      </c>
      <c r="B1" s="49"/>
      <c r="C1" s="49"/>
      <c r="D1" s="49"/>
      <c r="E1" s="49"/>
    </row>
    <row r="2" spans="1:9" s="54" customFormat="1" ht="18" customHeight="1">
      <c r="A2" s="154" t="s">
        <v>18</v>
      </c>
      <c r="B2" s="154" t="s">
        <v>19</v>
      </c>
      <c r="C2" s="155" t="s">
        <v>267</v>
      </c>
      <c r="D2" s="155" t="s">
        <v>268</v>
      </c>
      <c r="E2" s="154" t="s">
        <v>20</v>
      </c>
      <c r="F2" s="154"/>
      <c r="G2" s="154"/>
      <c r="H2" s="154"/>
      <c r="I2" s="53"/>
    </row>
    <row r="3" spans="1:9" s="54" customFormat="1" ht="63">
      <c r="A3" s="154"/>
      <c r="B3" s="154"/>
      <c r="C3" s="155"/>
      <c r="D3" s="155"/>
      <c r="E3" s="5" t="s">
        <v>336</v>
      </c>
      <c r="F3" s="5" t="s">
        <v>337</v>
      </c>
      <c r="G3" s="5" t="s">
        <v>338</v>
      </c>
      <c r="H3" s="5" t="s">
        <v>21</v>
      </c>
      <c r="I3" s="53"/>
    </row>
    <row r="4" spans="1:12" s="50" customFormat="1" ht="15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5"/>
      <c r="J4" s="50" t="s">
        <v>373</v>
      </c>
      <c r="K4" s="50" t="s">
        <v>374</v>
      </c>
      <c r="L4" s="50" t="s">
        <v>375</v>
      </c>
    </row>
    <row r="5" spans="1:12" ht="32.25">
      <c r="A5" s="56" t="s">
        <v>269</v>
      </c>
      <c r="B5" s="98" t="s">
        <v>378</v>
      </c>
      <c r="C5" s="5" t="s">
        <v>22</v>
      </c>
      <c r="D5" s="5" t="s">
        <v>22</v>
      </c>
      <c r="E5" s="27">
        <v>104273.82</v>
      </c>
      <c r="F5" s="27">
        <v>0</v>
      </c>
      <c r="G5" s="27">
        <v>0</v>
      </c>
      <c r="H5" s="5"/>
      <c r="I5" s="52" t="s">
        <v>372</v>
      </c>
      <c r="J5" s="99">
        <f>E16</f>
        <v>2550626</v>
      </c>
      <c r="K5" s="99">
        <f>E38+E39+E57+E79+E122+E123+E124+E125+E140</f>
        <v>2610830.34</v>
      </c>
      <c r="L5" s="99">
        <f>J5-K5</f>
        <v>-60204.33999999985</v>
      </c>
    </row>
    <row r="6" spans="1:12" ht="32.25">
      <c r="A6" s="56" t="s">
        <v>270</v>
      </c>
      <c r="B6" s="98" t="s">
        <v>379</v>
      </c>
      <c r="C6" s="5" t="s">
        <v>22</v>
      </c>
      <c r="D6" s="5" t="s">
        <v>22</v>
      </c>
      <c r="E6" s="27">
        <f>E5+E7-E33+E32-E153-E158</f>
        <v>7.448761607520282E-10</v>
      </c>
      <c r="F6" s="27">
        <f>F5+F7-F33+F32-F153-F158</f>
        <v>0</v>
      </c>
      <c r="G6" s="27">
        <f>G5+G7-G33+G32-G153-G158</f>
        <v>0</v>
      </c>
      <c r="H6" s="5"/>
      <c r="I6" s="52" t="s">
        <v>233</v>
      </c>
      <c r="J6" s="99">
        <f>E17</f>
        <v>2026000</v>
      </c>
      <c r="K6" s="99">
        <f>E40+E41+E48+E58+E129+E130+E131</f>
        <v>2026000</v>
      </c>
      <c r="L6" s="99">
        <f>J6-K6</f>
        <v>0</v>
      </c>
    </row>
    <row r="7" spans="1:12" s="58" customFormat="1" ht="15.75">
      <c r="A7" s="21" t="s">
        <v>23</v>
      </c>
      <c r="B7" s="22">
        <v>1000</v>
      </c>
      <c r="C7" s="22"/>
      <c r="D7" s="22"/>
      <c r="E7" s="28">
        <f>E9+E12+E18+E21+E28+E30</f>
        <v>5123308.5</v>
      </c>
      <c r="F7" s="28">
        <f>F9+F12+F18+F21+F28+F30</f>
        <v>4715100</v>
      </c>
      <c r="G7" s="28">
        <f>G9+G12+G18+G21+G28+G30</f>
        <v>4715100</v>
      </c>
      <c r="H7" s="28"/>
      <c r="I7" s="58" t="s">
        <v>380</v>
      </c>
      <c r="J7" s="100">
        <f>E14</f>
        <v>260000</v>
      </c>
      <c r="K7" s="100">
        <f>E133+E134+E135</f>
        <v>300638.93</v>
      </c>
      <c r="L7" s="99">
        <f>J7-K7</f>
        <v>-40638.92999999999</v>
      </c>
    </row>
    <row r="8" spans="1:12" ht="15.75">
      <c r="A8" s="6" t="s">
        <v>24</v>
      </c>
      <c r="B8" s="5"/>
      <c r="C8" s="5"/>
      <c r="D8" s="5"/>
      <c r="E8" s="27"/>
      <c r="F8" s="27"/>
      <c r="G8" s="27"/>
      <c r="H8" s="5"/>
      <c r="I8" s="52" t="s">
        <v>381</v>
      </c>
      <c r="J8" s="99">
        <f>E22</f>
        <v>286682.5</v>
      </c>
      <c r="K8" s="99">
        <f>E45+E136+E137</f>
        <v>286682.5</v>
      </c>
      <c r="L8" s="99">
        <f>J8-K8</f>
        <v>0</v>
      </c>
    </row>
    <row r="9" spans="1:12" ht="15.75">
      <c r="A9" s="7" t="s">
        <v>25</v>
      </c>
      <c r="B9" s="8">
        <v>1100</v>
      </c>
      <c r="C9" s="8">
        <v>120</v>
      </c>
      <c r="D9" s="8"/>
      <c r="E9" s="25">
        <f>E11</f>
        <v>0</v>
      </c>
      <c r="F9" s="25">
        <f>F11</f>
        <v>0</v>
      </c>
      <c r="G9" s="25">
        <f>G11</f>
        <v>0</v>
      </c>
      <c r="H9" s="25"/>
      <c r="I9" s="52"/>
      <c r="L9" s="74">
        <f>L8+L7+L6+L5-E161</f>
        <v>-104273.81999999985</v>
      </c>
    </row>
    <row r="10" spans="1:8" ht="15.75" hidden="1">
      <c r="A10" s="6" t="s">
        <v>24</v>
      </c>
      <c r="B10" s="5">
        <v>1110</v>
      </c>
      <c r="C10" s="5"/>
      <c r="D10" s="5"/>
      <c r="E10" s="27"/>
      <c r="F10" s="27"/>
      <c r="G10" s="27"/>
      <c r="H10" s="5"/>
    </row>
    <row r="11" spans="1:8" ht="15.75" hidden="1">
      <c r="A11" s="6"/>
      <c r="B11" s="5">
        <v>1111</v>
      </c>
      <c r="C11" s="5">
        <v>120</v>
      </c>
      <c r="D11" s="5"/>
      <c r="E11" s="27"/>
      <c r="F11" s="27"/>
      <c r="G11" s="27"/>
      <c r="H11" s="5"/>
    </row>
    <row r="12" spans="1:8" ht="31.5">
      <c r="A12" s="7" t="s">
        <v>26</v>
      </c>
      <c r="B12" s="8">
        <v>1200</v>
      </c>
      <c r="C12" s="8">
        <v>130</v>
      </c>
      <c r="D12" s="8"/>
      <c r="E12" s="25">
        <f>E14+E15+E16+E17</f>
        <v>4836626</v>
      </c>
      <c r="F12" s="25">
        <f>F14+F15+F16+F17</f>
        <v>4715100</v>
      </c>
      <c r="G12" s="25">
        <f>G14+G15+G16+G17</f>
        <v>4715100</v>
      </c>
      <c r="H12" s="25"/>
    </row>
    <row r="13" spans="1:11" ht="15.75">
      <c r="A13" s="6" t="s">
        <v>24</v>
      </c>
      <c r="B13" s="5"/>
      <c r="C13" s="5"/>
      <c r="D13" s="5"/>
      <c r="E13" s="27"/>
      <c r="F13" s="27"/>
      <c r="G13" s="27"/>
      <c r="H13" s="5"/>
      <c r="J13" s="74"/>
      <c r="K13" s="74"/>
    </row>
    <row r="14" spans="1:10" ht="15.75">
      <c r="A14" s="6" t="s">
        <v>27</v>
      </c>
      <c r="B14" s="5">
        <v>1210</v>
      </c>
      <c r="C14" s="31">
        <v>130</v>
      </c>
      <c r="D14" s="31">
        <v>131</v>
      </c>
      <c r="E14" s="27">
        <v>260000</v>
      </c>
      <c r="F14" s="27">
        <v>260000</v>
      </c>
      <c r="G14" s="27">
        <f>F14</f>
        <v>260000</v>
      </c>
      <c r="H14" s="5"/>
      <c r="I14" s="73"/>
      <c r="J14" s="74"/>
    </row>
    <row r="15" spans="1:8" ht="15.75" hidden="1">
      <c r="A15" s="6" t="s">
        <v>27</v>
      </c>
      <c r="B15" s="5">
        <v>1210</v>
      </c>
      <c r="C15" s="31">
        <v>130</v>
      </c>
      <c r="D15" s="31">
        <v>139</v>
      </c>
      <c r="E15" s="27"/>
      <c r="F15" s="27"/>
      <c r="G15" s="27"/>
      <c r="H15" s="5"/>
    </row>
    <row r="16" spans="1:11" ht="78.75">
      <c r="A16" s="6" t="s">
        <v>264</v>
      </c>
      <c r="B16" s="5">
        <v>1220</v>
      </c>
      <c r="C16" s="31">
        <v>130</v>
      </c>
      <c r="D16" s="31">
        <v>131</v>
      </c>
      <c r="E16" s="27">
        <f>2429100+121526</f>
        <v>2550626</v>
      </c>
      <c r="F16" s="32">
        <v>2429100</v>
      </c>
      <c r="G16" s="32">
        <f>F16</f>
        <v>2429100</v>
      </c>
      <c r="H16" s="5"/>
      <c r="I16" s="73"/>
      <c r="J16" s="73"/>
      <c r="K16" s="73"/>
    </row>
    <row r="17" spans="1:13" ht="47.25">
      <c r="A17" s="6" t="s">
        <v>382</v>
      </c>
      <c r="B17" s="5">
        <v>1221</v>
      </c>
      <c r="C17" s="31">
        <v>130</v>
      </c>
      <c r="D17" s="31">
        <v>131</v>
      </c>
      <c r="E17" s="27">
        <v>2026000</v>
      </c>
      <c r="F17" s="27">
        <v>2026000</v>
      </c>
      <c r="G17" s="27">
        <f>F17</f>
        <v>2026000</v>
      </c>
      <c r="H17" s="5"/>
      <c r="I17" s="73"/>
      <c r="J17" s="73"/>
      <c r="K17" s="73"/>
      <c r="L17" s="74"/>
      <c r="M17" s="74"/>
    </row>
    <row r="18" spans="1:10" ht="33" customHeight="1">
      <c r="A18" s="7" t="s">
        <v>28</v>
      </c>
      <c r="B18" s="8">
        <v>1300</v>
      </c>
      <c r="C18" s="8">
        <v>140</v>
      </c>
      <c r="D18" s="8"/>
      <c r="E18" s="25">
        <f>E20</f>
        <v>0</v>
      </c>
      <c r="F18" s="25">
        <f>F20</f>
        <v>0</v>
      </c>
      <c r="G18" s="25">
        <f>G20</f>
        <v>0</v>
      </c>
      <c r="H18" s="25"/>
      <c r="I18" s="73"/>
      <c r="J18" s="74"/>
    </row>
    <row r="19" spans="1:10" ht="15.75" hidden="1">
      <c r="A19" s="6" t="s">
        <v>24</v>
      </c>
      <c r="B19" s="5">
        <v>1310</v>
      </c>
      <c r="C19" s="5"/>
      <c r="D19" s="5"/>
      <c r="E19" s="27"/>
      <c r="F19" s="27"/>
      <c r="G19" s="27"/>
      <c r="H19" s="5"/>
      <c r="J19" s="74"/>
    </row>
    <row r="20" spans="1:10" ht="15.75" hidden="1">
      <c r="A20" s="6"/>
      <c r="B20" s="5">
        <v>1311</v>
      </c>
      <c r="C20" s="5">
        <v>140</v>
      </c>
      <c r="D20" s="5"/>
      <c r="E20" s="27"/>
      <c r="F20" s="27"/>
      <c r="G20" s="27"/>
      <c r="H20" s="5"/>
      <c r="J20" s="74"/>
    </row>
    <row r="21" spans="1:8" ht="31.5">
      <c r="A21" s="7" t="s">
        <v>29</v>
      </c>
      <c r="B21" s="8">
        <v>1400</v>
      </c>
      <c r="C21" s="8">
        <v>150</v>
      </c>
      <c r="D21" s="8"/>
      <c r="E21" s="25">
        <f>E22+E26</f>
        <v>286682.5</v>
      </c>
      <c r="F21" s="25">
        <f>F22+F26</f>
        <v>0</v>
      </c>
      <c r="G21" s="25">
        <f>G22+G26</f>
        <v>0</v>
      </c>
      <c r="H21" s="25"/>
    </row>
    <row r="22" spans="1:9" s="60" customFormat="1" ht="15.75">
      <c r="A22" s="101" t="s">
        <v>383</v>
      </c>
      <c r="B22" s="102">
        <v>1410</v>
      </c>
      <c r="C22" s="102">
        <v>150</v>
      </c>
      <c r="D22" s="102"/>
      <c r="E22" s="103">
        <f>SUM(E23:E25)</f>
        <v>286682.5</v>
      </c>
      <c r="F22" s="103">
        <f>SUM(F23:F25)</f>
        <v>0</v>
      </c>
      <c r="G22" s="103">
        <f>SUM(G23:G25)</f>
        <v>0</v>
      </c>
      <c r="H22" s="103"/>
      <c r="I22" s="59"/>
    </row>
    <row r="23" spans="1:8" ht="47.25">
      <c r="A23" s="6" t="s">
        <v>384</v>
      </c>
      <c r="B23" s="5" t="s">
        <v>385</v>
      </c>
      <c r="C23" s="31">
        <f>C22</f>
        <v>150</v>
      </c>
      <c r="D23" s="31">
        <v>152</v>
      </c>
      <c r="E23" s="27">
        <f>40500+50242.5+59532+92808</f>
        <v>243082.5</v>
      </c>
      <c r="F23" s="27"/>
      <c r="G23" s="27"/>
      <c r="H23" s="5"/>
    </row>
    <row r="24" spans="1:8" ht="173.25">
      <c r="A24" s="6" t="s">
        <v>297</v>
      </c>
      <c r="B24" s="5" t="s">
        <v>386</v>
      </c>
      <c r="C24" s="31">
        <v>150</v>
      </c>
      <c r="D24" s="31">
        <v>152</v>
      </c>
      <c r="E24" s="27">
        <v>1600</v>
      </c>
      <c r="F24" s="27"/>
      <c r="G24" s="27"/>
      <c r="H24" s="5"/>
    </row>
    <row r="25" spans="1:8" ht="78.75">
      <c r="A25" s="6" t="s">
        <v>388</v>
      </c>
      <c r="B25" s="5" t="s">
        <v>387</v>
      </c>
      <c r="C25" s="31">
        <f>C23</f>
        <v>150</v>
      </c>
      <c r="D25" s="31">
        <v>152</v>
      </c>
      <c r="E25" s="27">
        <v>42000</v>
      </c>
      <c r="F25" s="27"/>
      <c r="G25" s="27"/>
      <c r="H25" s="5"/>
    </row>
    <row r="26" spans="1:9" s="60" customFormat="1" ht="31.5">
      <c r="A26" s="101" t="s">
        <v>30</v>
      </c>
      <c r="B26" s="102">
        <v>1420</v>
      </c>
      <c r="C26" s="102">
        <v>180</v>
      </c>
      <c r="D26" s="102"/>
      <c r="E26" s="103">
        <f>E27</f>
        <v>0</v>
      </c>
      <c r="F26" s="103">
        <f>F27</f>
        <v>0</v>
      </c>
      <c r="G26" s="103">
        <f>G27</f>
        <v>0</v>
      </c>
      <c r="H26" s="103"/>
      <c r="I26" s="59"/>
    </row>
    <row r="27" spans="1:8" ht="49.5" customHeight="1" hidden="1">
      <c r="A27" s="6" t="s">
        <v>31</v>
      </c>
      <c r="B27" s="5" t="s">
        <v>389</v>
      </c>
      <c r="C27" s="5">
        <v>180</v>
      </c>
      <c r="D27" s="5"/>
      <c r="E27" s="27"/>
      <c r="F27" s="27"/>
      <c r="G27" s="27"/>
      <c r="H27" s="5"/>
    </row>
    <row r="28" spans="1:9" s="60" customFormat="1" ht="15.75">
      <c r="A28" s="7" t="s">
        <v>32</v>
      </c>
      <c r="B28" s="8">
        <v>1900</v>
      </c>
      <c r="C28" s="8"/>
      <c r="D28" s="8"/>
      <c r="E28" s="25">
        <f>E30</f>
        <v>0</v>
      </c>
      <c r="F28" s="25">
        <f>F30</f>
        <v>0</v>
      </c>
      <c r="G28" s="25">
        <f>G30</f>
        <v>0</v>
      </c>
      <c r="H28" s="19" t="str">
        <f>H30</f>
        <v>х</v>
      </c>
      <c r="I28" s="59"/>
    </row>
    <row r="29" spans="1:8" ht="15.75" hidden="1">
      <c r="A29" s="6" t="s">
        <v>24</v>
      </c>
      <c r="B29" s="5"/>
      <c r="C29" s="5"/>
      <c r="D29" s="5"/>
      <c r="E29" s="27"/>
      <c r="F29" s="27"/>
      <c r="G29" s="27"/>
      <c r="H29" s="5"/>
    </row>
    <row r="30" spans="1:9" s="60" customFormat="1" ht="17.25">
      <c r="A30" s="61" t="s">
        <v>271</v>
      </c>
      <c r="B30" s="8">
        <v>1980</v>
      </c>
      <c r="C30" s="8" t="s">
        <v>22</v>
      </c>
      <c r="D30" s="8"/>
      <c r="E30" s="25">
        <f>E32</f>
        <v>0</v>
      </c>
      <c r="F30" s="25">
        <f>F32</f>
        <v>0</v>
      </c>
      <c r="G30" s="25">
        <f>G32</f>
        <v>0</v>
      </c>
      <c r="H30" s="19" t="str">
        <f>H32</f>
        <v>х</v>
      </c>
      <c r="I30" s="59"/>
    </row>
    <row r="31" spans="1:8" ht="15.75" hidden="1">
      <c r="A31" s="6" t="s">
        <v>33</v>
      </c>
      <c r="B31" s="5"/>
      <c r="C31" s="5"/>
      <c r="D31" s="5"/>
      <c r="E31" s="27"/>
      <c r="F31" s="27"/>
      <c r="G31" s="27"/>
      <c r="H31" s="5"/>
    </row>
    <row r="32" spans="1:8" ht="47.25" hidden="1">
      <c r="A32" s="6" t="s">
        <v>34</v>
      </c>
      <c r="B32" s="5">
        <v>1981</v>
      </c>
      <c r="C32" s="5">
        <v>510</v>
      </c>
      <c r="D32" s="5"/>
      <c r="E32" s="27"/>
      <c r="F32" s="27"/>
      <c r="G32" s="27"/>
      <c r="H32" s="5" t="s">
        <v>22</v>
      </c>
    </row>
    <row r="33" spans="1:9" s="58" customFormat="1" ht="15.75">
      <c r="A33" s="21" t="s">
        <v>35</v>
      </c>
      <c r="B33" s="22">
        <v>2000</v>
      </c>
      <c r="C33" s="22" t="s">
        <v>22</v>
      </c>
      <c r="D33" s="22"/>
      <c r="E33" s="28">
        <f>E35+E61+E79+E89+E97+E103+E153+E158-E158</f>
        <v>5224151.77</v>
      </c>
      <c r="F33" s="28">
        <f>F35+F61+F79+F89+F97+F103+F153+F158</f>
        <v>4715100</v>
      </c>
      <c r="G33" s="28">
        <f>G35+G61+G79+G89+G97+G103+G153+G158</f>
        <v>4715100</v>
      </c>
      <c r="H33" s="28"/>
      <c r="I33" s="57"/>
    </row>
    <row r="34" spans="1:8" ht="15.75">
      <c r="A34" s="6" t="s">
        <v>24</v>
      </c>
      <c r="B34" s="5"/>
      <c r="C34" s="5"/>
      <c r="D34" s="5"/>
      <c r="E34" s="27"/>
      <c r="F34" s="27"/>
      <c r="G34" s="27"/>
      <c r="H34" s="5"/>
    </row>
    <row r="35" spans="1:9" s="60" customFormat="1" ht="15.75">
      <c r="A35" s="30" t="s">
        <v>36</v>
      </c>
      <c r="B35" s="8">
        <v>2100</v>
      </c>
      <c r="C35" s="8" t="s">
        <v>22</v>
      </c>
      <c r="D35" s="8"/>
      <c r="E35" s="25">
        <f>E37+E44+E49+E54</f>
        <v>3541642</v>
      </c>
      <c r="F35" s="25">
        <f>F37+F44+F49+F54</f>
        <v>3468516</v>
      </c>
      <c r="G35" s="25">
        <f>G37+G44+G49+G54</f>
        <v>3468516</v>
      </c>
      <c r="H35" s="8" t="s">
        <v>22</v>
      </c>
      <c r="I35" s="59"/>
    </row>
    <row r="36" spans="1:8" ht="15.75">
      <c r="A36" s="6" t="s">
        <v>24</v>
      </c>
      <c r="B36" s="5"/>
      <c r="C36" s="5"/>
      <c r="D36" s="5"/>
      <c r="E36" s="27"/>
      <c r="F36" s="27"/>
      <c r="G36" s="27"/>
      <c r="H36" s="5"/>
    </row>
    <row r="37" spans="1:9" s="60" customFormat="1" ht="15.75">
      <c r="A37" s="101" t="s">
        <v>37</v>
      </c>
      <c r="B37" s="102">
        <v>2110</v>
      </c>
      <c r="C37" s="102">
        <v>111</v>
      </c>
      <c r="D37" s="102"/>
      <c r="E37" s="103">
        <f>SUM(E38:E43)</f>
        <v>2720561</v>
      </c>
      <c r="F37" s="103">
        <f>SUM(F38:F43)</f>
        <v>2665125</v>
      </c>
      <c r="G37" s="103">
        <f>SUM(G38:G43)</f>
        <v>2665125</v>
      </c>
      <c r="H37" s="102" t="s">
        <v>22</v>
      </c>
      <c r="I37" s="59"/>
    </row>
    <row r="38" spans="1:8" ht="47.25">
      <c r="A38" s="6" t="s">
        <v>265</v>
      </c>
      <c r="B38" s="5">
        <v>2111</v>
      </c>
      <c r="C38" s="5">
        <v>111</v>
      </c>
      <c r="D38" s="5">
        <v>211</v>
      </c>
      <c r="E38" s="32">
        <f>'111 '!J33</f>
        <v>1200261</v>
      </c>
      <c r="F38" s="383">
        <v>1146825</v>
      </c>
      <c r="G38" s="383">
        <v>1146825</v>
      </c>
      <c r="H38" s="5" t="s">
        <v>22</v>
      </c>
    </row>
    <row r="39" spans="1:8" ht="47.25">
      <c r="A39" s="6" t="str">
        <f>A38</f>
        <v>Субсидия на выполнение муниципального задания местный бюджет;</v>
      </c>
      <c r="B39" s="5">
        <f>B38</f>
        <v>2111</v>
      </c>
      <c r="C39" s="5">
        <f>C38</f>
        <v>111</v>
      </c>
      <c r="D39" s="5">
        <v>266</v>
      </c>
      <c r="E39" s="32">
        <f>'111 '!C40</f>
        <v>2000</v>
      </c>
      <c r="F39" s="383">
        <v>0</v>
      </c>
      <c r="G39" s="383">
        <v>0</v>
      </c>
      <c r="H39" s="5"/>
    </row>
    <row r="40" spans="1:8" ht="47.25">
      <c r="A40" s="6" t="s">
        <v>266</v>
      </c>
      <c r="B40" s="5">
        <v>2112</v>
      </c>
      <c r="C40" s="5">
        <v>111</v>
      </c>
      <c r="D40" s="5">
        <v>211</v>
      </c>
      <c r="E40" s="27">
        <f>'111 '!J16</f>
        <v>1513300</v>
      </c>
      <c r="F40" s="383">
        <v>1513300</v>
      </c>
      <c r="G40" s="383">
        <v>1513300</v>
      </c>
      <c r="H40" s="5" t="s">
        <v>22</v>
      </c>
    </row>
    <row r="41" spans="1:8" ht="47.25">
      <c r="A41" s="6" t="str">
        <f>A40</f>
        <v>Субсидия на выполнение муниципального задания краевой бюджет;</v>
      </c>
      <c r="B41" s="5">
        <f>B40+1</f>
        <v>2113</v>
      </c>
      <c r="C41" s="5">
        <f>C40</f>
        <v>111</v>
      </c>
      <c r="D41" s="5">
        <v>266</v>
      </c>
      <c r="E41" s="27">
        <f>'111 '!C23</f>
        <v>5000</v>
      </c>
      <c r="F41" s="383">
        <v>5000</v>
      </c>
      <c r="G41" s="383">
        <v>5000</v>
      </c>
      <c r="H41" s="5" t="s">
        <v>22</v>
      </c>
    </row>
    <row r="42" spans="1:8" ht="31.5" hidden="1">
      <c r="A42" s="6" t="s">
        <v>40</v>
      </c>
      <c r="B42" s="5">
        <f>B41+1</f>
        <v>2114</v>
      </c>
      <c r="C42" s="5">
        <v>111</v>
      </c>
      <c r="D42" s="5"/>
      <c r="E42" s="27"/>
      <c r="F42" s="27"/>
      <c r="G42" s="27"/>
      <c r="H42" s="5" t="s">
        <v>22</v>
      </c>
    </row>
    <row r="43" spans="1:8" ht="33.75" customHeight="1" hidden="1">
      <c r="A43" s="6" t="s">
        <v>41</v>
      </c>
      <c r="B43" s="5">
        <f>B42+1</f>
        <v>2115</v>
      </c>
      <c r="C43" s="5">
        <v>111</v>
      </c>
      <c r="D43" s="5"/>
      <c r="E43" s="27"/>
      <c r="F43" s="27"/>
      <c r="G43" s="27"/>
      <c r="H43" s="5" t="s">
        <v>22</v>
      </c>
    </row>
    <row r="44" spans="1:9" s="60" customFormat="1" ht="31.5">
      <c r="A44" s="101" t="s">
        <v>42</v>
      </c>
      <c r="B44" s="102">
        <v>2120</v>
      </c>
      <c r="C44" s="102">
        <v>112</v>
      </c>
      <c r="D44" s="102"/>
      <c r="E44" s="103">
        <f>SUM(E45:E48)</f>
        <v>1600</v>
      </c>
      <c r="F44" s="103">
        <f>SUM(F45:F48)</f>
        <v>0</v>
      </c>
      <c r="G44" s="103">
        <f>SUM(G45:G48)</f>
        <v>0</v>
      </c>
      <c r="H44" s="102" t="s">
        <v>22</v>
      </c>
      <c r="I44" s="59"/>
    </row>
    <row r="45" spans="1:8" ht="173.25">
      <c r="A45" s="6" t="s">
        <v>297</v>
      </c>
      <c r="B45" s="5">
        <v>2121</v>
      </c>
      <c r="C45" s="5">
        <v>112</v>
      </c>
      <c r="D45" s="5">
        <v>267</v>
      </c>
      <c r="E45" s="27">
        <f>'112'!BP11</f>
        <v>1600</v>
      </c>
      <c r="F45" s="27"/>
      <c r="G45" s="27"/>
      <c r="H45" s="5" t="s">
        <v>22</v>
      </c>
    </row>
    <row r="46" spans="1:8" ht="47.25">
      <c r="A46" s="6" t="s">
        <v>265</v>
      </c>
      <c r="B46" s="5">
        <v>2122</v>
      </c>
      <c r="C46" s="5">
        <v>112</v>
      </c>
      <c r="D46" s="5">
        <v>212</v>
      </c>
      <c r="E46" s="27"/>
      <c r="F46" s="27"/>
      <c r="G46" s="27"/>
      <c r="H46" s="5" t="s">
        <v>22</v>
      </c>
    </row>
    <row r="47" spans="1:8" ht="47.25">
      <c r="A47" s="6" t="s">
        <v>265</v>
      </c>
      <c r="B47" s="5">
        <v>2123</v>
      </c>
      <c r="C47" s="5">
        <v>112</v>
      </c>
      <c r="D47" s="5">
        <v>226</v>
      </c>
      <c r="E47" s="27"/>
      <c r="F47" s="27"/>
      <c r="G47" s="27"/>
      <c r="H47" s="5" t="s">
        <v>22</v>
      </c>
    </row>
    <row r="48" spans="1:8" ht="47.25">
      <c r="A48" s="6" t="s">
        <v>266</v>
      </c>
      <c r="B48" s="5">
        <v>2124</v>
      </c>
      <c r="C48" s="5">
        <v>112</v>
      </c>
      <c r="D48" s="5">
        <v>266</v>
      </c>
      <c r="E48" s="27"/>
      <c r="F48" s="27"/>
      <c r="G48" s="27"/>
      <c r="H48" s="5" t="s">
        <v>22</v>
      </c>
    </row>
    <row r="49" spans="1:9" s="60" customFormat="1" ht="63">
      <c r="A49" s="101" t="s">
        <v>43</v>
      </c>
      <c r="B49" s="102">
        <v>2130</v>
      </c>
      <c r="C49" s="102">
        <v>113</v>
      </c>
      <c r="D49" s="102"/>
      <c r="E49" s="103">
        <f>SUM(E50:E53)</f>
        <v>0</v>
      </c>
      <c r="F49" s="103">
        <f>SUM(F50:F53)</f>
        <v>0</v>
      </c>
      <c r="G49" s="103">
        <f>SUM(G50:G53)</f>
        <v>0</v>
      </c>
      <c r="H49" s="102" t="s">
        <v>22</v>
      </c>
      <c r="I49" s="59"/>
    </row>
    <row r="50" spans="1:8" ht="31.5" hidden="1">
      <c r="A50" s="6" t="s">
        <v>38</v>
      </c>
      <c r="B50" s="5">
        <v>2131</v>
      </c>
      <c r="C50" s="5">
        <v>113</v>
      </c>
      <c r="D50" s="5"/>
      <c r="E50" s="27"/>
      <c r="F50" s="27"/>
      <c r="G50" s="27"/>
      <c r="H50" s="5" t="s">
        <v>22</v>
      </c>
    </row>
    <row r="51" spans="1:8" ht="31.5" hidden="1">
      <c r="A51" s="6" t="s">
        <v>39</v>
      </c>
      <c r="B51" s="5">
        <v>2132</v>
      </c>
      <c r="C51" s="5">
        <v>113</v>
      </c>
      <c r="D51" s="5"/>
      <c r="E51" s="27"/>
      <c r="F51" s="27"/>
      <c r="G51" s="27"/>
      <c r="H51" s="5" t="s">
        <v>22</v>
      </c>
    </row>
    <row r="52" spans="1:8" ht="31.5" hidden="1">
      <c r="A52" s="6" t="s">
        <v>40</v>
      </c>
      <c r="B52" s="5">
        <v>2133</v>
      </c>
      <c r="C52" s="5">
        <v>113</v>
      </c>
      <c r="D52" s="5"/>
      <c r="E52" s="27"/>
      <c r="F52" s="27"/>
      <c r="G52" s="27"/>
      <c r="H52" s="5" t="s">
        <v>22</v>
      </c>
    </row>
    <row r="53" spans="1:8" ht="31.5" hidden="1">
      <c r="A53" s="6" t="s">
        <v>41</v>
      </c>
      <c r="B53" s="5">
        <v>2134</v>
      </c>
      <c r="C53" s="5">
        <v>113</v>
      </c>
      <c r="D53" s="5"/>
      <c r="E53" s="27"/>
      <c r="F53" s="27"/>
      <c r="G53" s="27"/>
      <c r="H53" s="5" t="s">
        <v>22</v>
      </c>
    </row>
    <row r="54" spans="1:9" s="60" customFormat="1" ht="63">
      <c r="A54" s="101" t="s">
        <v>44</v>
      </c>
      <c r="B54" s="102">
        <v>2140</v>
      </c>
      <c r="C54" s="102">
        <v>119</v>
      </c>
      <c r="D54" s="102"/>
      <c r="E54" s="103">
        <f>SUM(E56:E60)</f>
        <v>819481</v>
      </c>
      <c r="F54" s="103">
        <f>SUM(F56:F60)</f>
        <v>803391</v>
      </c>
      <c r="G54" s="103">
        <f>SUM(G56:G60)</f>
        <v>803391</v>
      </c>
      <c r="H54" s="102" t="s">
        <v>22</v>
      </c>
      <c r="I54" s="59"/>
    </row>
    <row r="55" spans="1:8" ht="15.75">
      <c r="A55" s="6" t="s">
        <v>24</v>
      </c>
      <c r="B55" s="5"/>
      <c r="C55" s="5"/>
      <c r="D55" s="5"/>
      <c r="E55" s="27"/>
      <c r="F55" s="27"/>
      <c r="G55" s="27"/>
      <c r="H55" s="5" t="s">
        <v>22</v>
      </c>
    </row>
    <row r="56" spans="1:8" ht="15.75" hidden="1">
      <c r="A56" s="6" t="s">
        <v>45</v>
      </c>
      <c r="B56" s="5"/>
      <c r="C56" s="5"/>
      <c r="D56" s="5"/>
      <c r="E56" s="27"/>
      <c r="F56" s="27"/>
      <c r="G56" s="27"/>
      <c r="H56" s="5"/>
    </row>
    <row r="57" spans="1:8" ht="31.5">
      <c r="A57" s="6" t="s">
        <v>38</v>
      </c>
      <c r="B57" s="5">
        <v>2141</v>
      </c>
      <c r="C57" s="5">
        <v>119</v>
      </c>
      <c r="D57" s="5">
        <v>213</v>
      </c>
      <c r="E57" s="27">
        <f>'213'!BQ44</f>
        <v>362431</v>
      </c>
      <c r="F57" s="383">
        <v>346341</v>
      </c>
      <c r="G57" s="383">
        <v>346341</v>
      </c>
      <c r="H57" s="5" t="s">
        <v>22</v>
      </c>
    </row>
    <row r="58" spans="1:8" ht="31.5">
      <c r="A58" s="6" t="s">
        <v>39</v>
      </c>
      <c r="B58" s="5">
        <f>B57+1</f>
        <v>2142</v>
      </c>
      <c r="C58" s="5">
        <v>119</v>
      </c>
      <c r="D58" s="5">
        <f>D57</f>
        <v>213</v>
      </c>
      <c r="E58" s="27">
        <f>'213'!BQ23</f>
        <v>457050</v>
      </c>
      <c r="F58" s="27">
        <f>E58</f>
        <v>457050</v>
      </c>
      <c r="G58" s="27">
        <f>F58</f>
        <v>457050</v>
      </c>
      <c r="H58" s="5" t="s">
        <v>22</v>
      </c>
    </row>
    <row r="59" spans="1:8" ht="31.5" hidden="1">
      <c r="A59" s="6" t="s">
        <v>40</v>
      </c>
      <c r="B59" s="5">
        <f>B58+1</f>
        <v>2143</v>
      </c>
      <c r="C59" s="5">
        <v>119</v>
      </c>
      <c r="D59" s="5"/>
      <c r="E59" s="27"/>
      <c r="F59" s="27"/>
      <c r="G59" s="27"/>
      <c r="H59" s="5" t="s">
        <v>22</v>
      </c>
    </row>
    <row r="60" spans="1:8" ht="31.5" hidden="1">
      <c r="A60" s="6" t="s">
        <v>41</v>
      </c>
      <c r="B60" s="5">
        <f>sub_112142+1</f>
        <v>2144</v>
      </c>
      <c r="C60" s="5">
        <v>119</v>
      </c>
      <c r="D60" s="5"/>
      <c r="E60" s="27"/>
      <c r="F60" s="27"/>
      <c r="G60" s="27"/>
      <c r="H60" s="5" t="s">
        <v>22</v>
      </c>
    </row>
    <row r="61" spans="1:9" s="60" customFormat="1" ht="31.5">
      <c r="A61" s="30" t="s">
        <v>46</v>
      </c>
      <c r="B61" s="8">
        <v>2200</v>
      </c>
      <c r="C61" s="8">
        <v>300</v>
      </c>
      <c r="D61" s="8"/>
      <c r="E61" s="25">
        <f>E63+E69+E74</f>
        <v>0</v>
      </c>
      <c r="F61" s="25">
        <f>F63+F69+F74</f>
        <v>0</v>
      </c>
      <c r="G61" s="25">
        <f>G63+G69+G74</f>
        <v>0</v>
      </c>
      <c r="H61" s="19" t="s">
        <v>22</v>
      </c>
      <c r="I61" s="59"/>
    </row>
    <row r="62" spans="1:8" ht="15.75">
      <c r="A62" s="6" t="s">
        <v>24</v>
      </c>
      <c r="B62" s="5"/>
      <c r="C62" s="5"/>
      <c r="D62" s="5"/>
      <c r="E62" s="27"/>
      <c r="F62" s="27"/>
      <c r="G62" s="27"/>
      <c r="H62" s="5"/>
    </row>
    <row r="63" spans="1:9" s="60" customFormat="1" ht="47.25">
      <c r="A63" s="101" t="s">
        <v>47</v>
      </c>
      <c r="B63" s="102">
        <v>2210</v>
      </c>
      <c r="C63" s="102">
        <v>320</v>
      </c>
      <c r="D63" s="102"/>
      <c r="E63" s="103">
        <f>SUM(E65:E68)</f>
        <v>0</v>
      </c>
      <c r="F63" s="103">
        <f>SUM(F65:F68)</f>
        <v>0</v>
      </c>
      <c r="G63" s="103">
        <f>SUM(G65:G68)</f>
        <v>0</v>
      </c>
      <c r="H63" s="104">
        <f>SUM(H65:H68)</f>
        <v>0</v>
      </c>
      <c r="I63" s="59"/>
    </row>
    <row r="64" spans="1:8" ht="15.75" hidden="1">
      <c r="A64" s="6" t="s">
        <v>33</v>
      </c>
      <c r="B64" s="5"/>
      <c r="C64" s="5"/>
      <c r="D64" s="5"/>
      <c r="E64" s="27"/>
      <c r="F64" s="27"/>
      <c r="G64" s="27"/>
      <c r="H64" s="5"/>
    </row>
    <row r="65" spans="1:8" ht="173.25" hidden="1">
      <c r="A65" s="6" t="str">
        <f>A45</f>
        <v>МП "Развитие образования" (Осуществление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работнкам муниципальных образовательных учреждений, проживающим и работающим в сельской местности)</v>
      </c>
      <c r="B65" s="5">
        <v>2211</v>
      </c>
      <c r="C65" s="5">
        <v>321</v>
      </c>
      <c r="D65" s="5"/>
      <c r="E65" s="27"/>
      <c r="F65" s="27"/>
      <c r="G65" s="27"/>
      <c r="H65" s="5"/>
    </row>
    <row r="66" spans="1:8" ht="31.5" hidden="1">
      <c r="A66" s="6" t="s">
        <v>38</v>
      </c>
      <c r="B66" s="5">
        <v>2212</v>
      </c>
      <c r="C66" s="5">
        <v>321</v>
      </c>
      <c r="D66" s="5"/>
      <c r="E66" s="27"/>
      <c r="F66" s="27"/>
      <c r="G66" s="27"/>
      <c r="H66" s="5"/>
    </row>
    <row r="67" spans="1:8" ht="31.5" hidden="1">
      <c r="A67" s="6" t="s">
        <v>39</v>
      </c>
      <c r="B67" s="5">
        <v>2213</v>
      </c>
      <c r="C67" s="5">
        <v>321</v>
      </c>
      <c r="D67" s="5"/>
      <c r="E67" s="27"/>
      <c r="F67" s="27"/>
      <c r="G67" s="27"/>
      <c r="H67" s="5"/>
    </row>
    <row r="68" spans="1:8" ht="31.5" hidden="1">
      <c r="A68" s="6" t="s">
        <v>40</v>
      </c>
      <c r="B68" s="5">
        <v>2214</v>
      </c>
      <c r="C68" s="5">
        <v>321</v>
      </c>
      <c r="D68" s="5"/>
      <c r="E68" s="27"/>
      <c r="F68" s="27"/>
      <c r="G68" s="27"/>
      <c r="H68" s="5"/>
    </row>
    <row r="69" spans="1:9" s="60" customFormat="1" ht="94.5">
      <c r="A69" s="101" t="s">
        <v>48</v>
      </c>
      <c r="B69" s="102">
        <v>2230</v>
      </c>
      <c r="C69" s="102">
        <v>350</v>
      </c>
      <c r="D69" s="102"/>
      <c r="E69" s="103">
        <f>SUM(E70:E73)</f>
        <v>0</v>
      </c>
      <c r="F69" s="103">
        <f>SUM(F70:F73)</f>
        <v>0</v>
      </c>
      <c r="G69" s="103">
        <f>SUM(G70:G73)</f>
        <v>0</v>
      </c>
      <c r="H69" s="102" t="s">
        <v>22</v>
      </c>
      <c r="I69" s="59"/>
    </row>
    <row r="70" spans="1:8" ht="31.5" hidden="1">
      <c r="A70" s="6" t="s">
        <v>38</v>
      </c>
      <c r="B70" s="5">
        <v>2231</v>
      </c>
      <c r="C70" s="5">
        <v>350</v>
      </c>
      <c r="D70" s="5"/>
      <c r="E70" s="27"/>
      <c r="F70" s="27"/>
      <c r="G70" s="27"/>
      <c r="H70" s="5" t="s">
        <v>22</v>
      </c>
    </row>
    <row r="71" spans="1:8" ht="31.5" hidden="1">
      <c r="A71" s="6" t="s">
        <v>39</v>
      </c>
      <c r="B71" s="5">
        <v>2232</v>
      </c>
      <c r="C71" s="5">
        <v>350</v>
      </c>
      <c r="D71" s="5"/>
      <c r="E71" s="27"/>
      <c r="F71" s="27"/>
      <c r="G71" s="27"/>
      <c r="H71" s="5" t="s">
        <v>22</v>
      </c>
    </row>
    <row r="72" spans="1:8" ht="31.5" hidden="1">
      <c r="A72" s="6" t="s">
        <v>40</v>
      </c>
      <c r="B72" s="5">
        <v>2233</v>
      </c>
      <c r="C72" s="5">
        <v>350</v>
      </c>
      <c r="D72" s="5"/>
      <c r="E72" s="27"/>
      <c r="F72" s="27"/>
      <c r="G72" s="27"/>
      <c r="H72" s="5" t="s">
        <v>22</v>
      </c>
    </row>
    <row r="73" spans="1:8" ht="31.5" hidden="1">
      <c r="A73" s="6" t="s">
        <v>41</v>
      </c>
      <c r="B73" s="5">
        <v>2234</v>
      </c>
      <c r="C73" s="5">
        <v>350</v>
      </c>
      <c r="D73" s="5"/>
      <c r="E73" s="27"/>
      <c r="F73" s="27"/>
      <c r="G73" s="27"/>
      <c r="H73" s="5" t="s">
        <v>22</v>
      </c>
    </row>
    <row r="74" spans="1:9" s="60" customFormat="1" ht="15.75">
      <c r="A74" s="101" t="s">
        <v>390</v>
      </c>
      <c r="B74" s="102">
        <v>2240</v>
      </c>
      <c r="C74" s="102">
        <v>360</v>
      </c>
      <c r="D74" s="102"/>
      <c r="E74" s="103">
        <f>SUM(E75:E78)</f>
        <v>0</v>
      </c>
      <c r="F74" s="103">
        <f>SUM(F75:F78)</f>
        <v>0</v>
      </c>
      <c r="G74" s="103">
        <f>SUM(G75:G78)</f>
        <v>0</v>
      </c>
      <c r="H74" s="102" t="s">
        <v>22</v>
      </c>
      <c r="I74" s="59"/>
    </row>
    <row r="75" spans="1:8" ht="31.5" hidden="1">
      <c r="A75" s="6" t="s">
        <v>38</v>
      </c>
      <c r="B75" s="5">
        <v>2241</v>
      </c>
      <c r="C75" s="5">
        <v>360</v>
      </c>
      <c r="D75" s="5"/>
      <c r="E75" s="27"/>
      <c r="F75" s="27"/>
      <c r="G75" s="27"/>
      <c r="H75" s="5" t="s">
        <v>22</v>
      </c>
    </row>
    <row r="76" spans="1:8" ht="31.5" hidden="1">
      <c r="A76" s="6" t="s">
        <v>39</v>
      </c>
      <c r="B76" s="5">
        <v>2242</v>
      </c>
      <c r="C76" s="5">
        <v>360</v>
      </c>
      <c r="D76" s="5"/>
      <c r="E76" s="27"/>
      <c r="F76" s="27"/>
      <c r="G76" s="27"/>
      <c r="H76" s="5" t="s">
        <v>22</v>
      </c>
    </row>
    <row r="77" spans="1:8" ht="31.5" hidden="1">
      <c r="A77" s="6" t="s">
        <v>40</v>
      </c>
      <c r="B77" s="5">
        <v>2243</v>
      </c>
      <c r="C77" s="5">
        <v>360</v>
      </c>
      <c r="D77" s="5"/>
      <c r="E77" s="27"/>
      <c r="F77" s="27"/>
      <c r="G77" s="27"/>
      <c r="H77" s="5" t="s">
        <v>22</v>
      </c>
    </row>
    <row r="78" spans="1:8" ht="31.5" hidden="1">
      <c r="A78" s="6" t="s">
        <v>41</v>
      </c>
      <c r="B78" s="5">
        <v>2244</v>
      </c>
      <c r="C78" s="5">
        <v>360</v>
      </c>
      <c r="D78" s="5"/>
      <c r="E78" s="27"/>
      <c r="F78" s="27"/>
      <c r="G78" s="27"/>
      <c r="H78" s="5" t="s">
        <v>22</v>
      </c>
    </row>
    <row r="79" spans="1:9" s="60" customFormat="1" ht="31.5">
      <c r="A79" s="30" t="s">
        <v>49</v>
      </c>
      <c r="B79" s="8">
        <v>2300</v>
      </c>
      <c r="C79" s="8">
        <v>850</v>
      </c>
      <c r="D79" s="8"/>
      <c r="E79" s="25">
        <f>SUM(E81:E83)</f>
        <v>1363</v>
      </c>
      <c r="F79" s="25">
        <f>SUM(F81:F83)</f>
        <v>1200</v>
      </c>
      <c r="G79" s="25">
        <f>SUM(G81:G83)</f>
        <v>1200</v>
      </c>
      <c r="H79" s="8" t="s">
        <v>22</v>
      </c>
      <c r="I79" s="59"/>
    </row>
    <row r="80" spans="1:8" ht="15.75">
      <c r="A80" s="6" t="s">
        <v>33</v>
      </c>
      <c r="B80" s="5"/>
      <c r="C80" s="5"/>
      <c r="D80" s="5"/>
      <c r="E80" s="27"/>
      <c r="F80" s="27"/>
      <c r="G80" s="27"/>
      <c r="H80" s="5"/>
    </row>
    <row r="81" spans="1:8" ht="31.5">
      <c r="A81" s="101" t="s">
        <v>50</v>
      </c>
      <c r="B81" s="102">
        <v>2310</v>
      </c>
      <c r="C81" s="102">
        <v>851</v>
      </c>
      <c r="D81" s="102">
        <v>291</v>
      </c>
      <c r="E81" s="103">
        <f>'проч '!E8</f>
        <v>200</v>
      </c>
      <c r="F81" s="103">
        <f>E81</f>
        <v>200</v>
      </c>
      <c r="G81" s="103">
        <f>F81</f>
        <v>200</v>
      </c>
      <c r="H81" s="102" t="s">
        <v>22</v>
      </c>
    </row>
    <row r="82" spans="1:8" ht="63" hidden="1">
      <c r="A82" s="101" t="s">
        <v>51</v>
      </c>
      <c r="B82" s="102">
        <v>2320</v>
      </c>
      <c r="C82" s="102">
        <v>852</v>
      </c>
      <c r="D82" s="102">
        <v>291</v>
      </c>
      <c r="E82" s="103"/>
      <c r="F82" s="103"/>
      <c r="G82" s="103"/>
      <c r="H82" s="102" t="s">
        <v>22</v>
      </c>
    </row>
    <row r="83" spans="1:9" s="60" customFormat="1" ht="47.25">
      <c r="A83" s="101" t="s">
        <v>52</v>
      </c>
      <c r="B83" s="102">
        <v>2330</v>
      </c>
      <c r="C83" s="102">
        <v>853</v>
      </c>
      <c r="D83" s="102"/>
      <c r="E83" s="103">
        <f>SUM(E84:E88)</f>
        <v>1163</v>
      </c>
      <c r="F83" s="103">
        <f>SUM(F84:F88)</f>
        <v>1000</v>
      </c>
      <c r="G83" s="103">
        <f>SUM(G84:G88)</f>
        <v>1000</v>
      </c>
      <c r="H83" s="102" t="s">
        <v>22</v>
      </c>
      <c r="I83" s="59"/>
    </row>
    <row r="84" spans="1:8" ht="31.5">
      <c r="A84" s="6" t="s">
        <v>38</v>
      </c>
      <c r="B84" s="5">
        <v>2331</v>
      </c>
      <c r="C84" s="5">
        <v>853</v>
      </c>
      <c r="D84" s="5">
        <v>291</v>
      </c>
      <c r="E84" s="27">
        <f>'проч '!E15</f>
        <v>1000</v>
      </c>
      <c r="F84" s="27">
        <f>E84</f>
        <v>1000</v>
      </c>
      <c r="G84" s="27">
        <f>F84</f>
        <v>1000</v>
      </c>
      <c r="H84" s="5" t="s">
        <v>22</v>
      </c>
    </row>
    <row r="85" spans="1:8" ht="31.5">
      <c r="A85" s="6" t="s">
        <v>38</v>
      </c>
      <c r="B85" s="5">
        <f>B84+1</f>
        <v>2332</v>
      </c>
      <c r="C85" s="5">
        <v>853</v>
      </c>
      <c r="D85" s="5">
        <v>293</v>
      </c>
      <c r="E85" s="27">
        <f>'проч '!E22</f>
        <v>163</v>
      </c>
      <c r="F85" s="27"/>
      <c r="G85" s="27"/>
      <c r="H85" s="5" t="s">
        <v>22</v>
      </c>
    </row>
    <row r="86" spans="1:8" ht="31.5" hidden="1">
      <c r="A86" s="6" t="s">
        <v>39</v>
      </c>
      <c r="B86" s="5">
        <f>B85+1</f>
        <v>2333</v>
      </c>
      <c r="C86" s="5">
        <v>853</v>
      </c>
      <c r="D86" s="5"/>
      <c r="E86" s="27"/>
      <c r="F86" s="27"/>
      <c r="G86" s="27"/>
      <c r="H86" s="5" t="s">
        <v>22</v>
      </c>
    </row>
    <row r="87" spans="1:8" ht="31.5" hidden="1">
      <c r="A87" s="6" t="s">
        <v>40</v>
      </c>
      <c r="B87" s="5">
        <f>B86+1</f>
        <v>2334</v>
      </c>
      <c r="C87" s="5">
        <v>853</v>
      </c>
      <c r="D87" s="5"/>
      <c r="E87" s="27"/>
      <c r="F87" s="27"/>
      <c r="G87" s="27"/>
      <c r="H87" s="5" t="s">
        <v>22</v>
      </c>
    </row>
    <row r="88" spans="1:8" ht="31.5" hidden="1">
      <c r="A88" s="6" t="s">
        <v>41</v>
      </c>
      <c r="B88" s="5">
        <f>B87+1</f>
        <v>2335</v>
      </c>
      <c r="C88" s="5">
        <v>853</v>
      </c>
      <c r="D88" s="5"/>
      <c r="E88" s="27"/>
      <c r="F88" s="27"/>
      <c r="G88" s="27"/>
      <c r="H88" s="5" t="s">
        <v>22</v>
      </c>
    </row>
    <row r="89" spans="1:9" s="60" customFormat="1" ht="47.25">
      <c r="A89" s="30" t="s">
        <v>53</v>
      </c>
      <c r="B89" s="8">
        <v>2400</v>
      </c>
      <c r="C89" s="8" t="s">
        <v>22</v>
      </c>
      <c r="D89" s="8"/>
      <c r="E89" s="25">
        <f>SUM(E91:E96)</f>
        <v>0</v>
      </c>
      <c r="F89" s="25">
        <f>SUM(F91:F96)</f>
        <v>0</v>
      </c>
      <c r="G89" s="25">
        <f>SUM(G91:G96)</f>
        <v>0</v>
      </c>
      <c r="H89" s="8" t="s">
        <v>22</v>
      </c>
      <c r="I89" s="59"/>
    </row>
    <row r="90" spans="1:8" ht="15.75" hidden="1">
      <c r="A90" s="6" t="s">
        <v>33</v>
      </c>
      <c r="B90" s="5"/>
      <c r="C90" s="5"/>
      <c r="D90" s="5"/>
      <c r="E90" s="27"/>
      <c r="F90" s="27"/>
      <c r="G90" s="27"/>
      <c r="H90" s="5"/>
    </row>
    <row r="91" spans="1:9" s="60" customFormat="1" ht="31.5" hidden="1">
      <c r="A91" s="105" t="s">
        <v>391</v>
      </c>
      <c r="B91" s="31">
        <v>2410</v>
      </c>
      <c r="C91" s="31">
        <v>613</v>
      </c>
      <c r="D91" s="31"/>
      <c r="E91" s="32"/>
      <c r="F91" s="32"/>
      <c r="G91" s="32"/>
      <c r="H91" s="31" t="s">
        <v>22</v>
      </c>
      <c r="I91" s="59"/>
    </row>
    <row r="92" spans="1:8" ht="31.5" hidden="1">
      <c r="A92" s="6" t="s">
        <v>392</v>
      </c>
      <c r="B92" s="5">
        <v>2420</v>
      </c>
      <c r="C92" s="5">
        <v>623</v>
      </c>
      <c r="D92" s="5"/>
      <c r="E92" s="27"/>
      <c r="F92" s="27"/>
      <c r="G92" s="27"/>
      <c r="H92" s="5" t="s">
        <v>22</v>
      </c>
    </row>
    <row r="93" spans="1:8" ht="63" hidden="1">
      <c r="A93" s="6" t="s">
        <v>393</v>
      </c>
      <c r="B93" s="5">
        <v>2430</v>
      </c>
      <c r="C93" s="5">
        <v>634</v>
      </c>
      <c r="D93" s="5"/>
      <c r="E93" s="27"/>
      <c r="F93" s="27"/>
      <c r="G93" s="27"/>
      <c r="H93" s="5" t="s">
        <v>22</v>
      </c>
    </row>
    <row r="94" spans="1:8" ht="31.5" hidden="1">
      <c r="A94" s="6" t="s">
        <v>54</v>
      </c>
      <c r="B94" s="5">
        <v>2440</v>
      </c>
      <c r="C94" s="5">
        <v>810</v>
      </c>
      <c r="D94" s="5"/>
      <c r="E94" s="27"/>
      <c r="F94" s="27"/>
      <c r="G94" s="27"/>
      <c r="H94" s="5" t="s">
        <v>22</v>
      </c>
    </row>
    <row r="95" spans="1:8" ht="15.75" hidden="1">
      <c r="A95" s="6" t="s">
        <v>394</v>
      </c>
      <c r="B95" s="5">
        <v>2450</v>
      </c>
      <c r="C95" s="5">
        <v>862</v>
      </c>
      <c r="D95" s="5"/>
      <c r="E95" s="27"/>
      <c r="F95" s="27"/>
      <c r="G95" s="27"/>
      <c r="H95" s="5" t="s">
        <v>22</v>
      </c>
    </row>
    <row r="96" spans="1:8" ht="78.75" hidden="1">
      <c r="A96" s="6" t="s">
        <v>395</v>
      </c>
      <c r="B96" s="5">
        <v>2460</v>
      </c>
      <c r="C96" s="5">
        <v>863</v>
      </c>
      <c r="D96" s="5"/>
      <c r="E96" s="27"/>
      <c r="F96" s="27"/>
      <c r="G96" s="27"/>
      <c r="H96" s="5"/>
    </row>
    <row r="97" spans="1:9" s="60" customFormat="1" ht="31.5">
      <c r="A97" s="30" t="s">
        <v>55</v>
      </c>
      <c r="B97" s="8">
        <v>2500</v>
      </c>
      <c r="C97" s="8" t="s">
        <v>22</v>
      </c>
      <c r="D97" s="8"/>
      <c r="E97" s="25">
        <f>SUM(E98:E102)</f>
        <v>0</v>
      </c>
      <c r="F97" s="25">
        <f>SUM(F98:F102)</f>
        <v>0</v>
      </c>
      <c r="G97" s="25">
        <f>SUM(G98:G102)</f>
        <v>0</v>
      </c>
      <c r="H97" s="8" t="s">
        <v>22</v>
      </c>
      <c r="I97" s="59"/>
    </row>
    <row r="98" spans="1:8" ht="31.5" hidden="1">
      <c r="A98" s="6" t="s">
        <v>38</v>
      </c>
      <c r="B98" s="5">
        <v>2501</v>
      </c>
      <c r="C98" s="5" t="s">
        <v>22</v>
      </c>
      <c r="D98" s="5"/>
      <c r="E98" s="27"/>
      <c r="F98" s="27"/>
      <c r="G98" s="27"/>
      <c r="H98" s="5" t="s">
        <v>22</v>
      </c>
    </row>
    <row r="99" spans="1:8" ht="31.5" hidden="1">
      <c r="A99" s="6" t="s">
        <v>39</v>
      </c>
      <c r="B99" s="5">
        <v>2502</v>
      </c>
      <c r="C99" s="5" t="s">
        <v>22</v>
      </c>
      <c r="D99" s="5"/>
      <c r="E99" s="27"/>
      <c r="F99" s="27"/>
      <c r="G99" s="27"/>
      <c r="H99" s="5" t="s">
        <v>22</v>
      </c>
    </row>
    <row r="100" spans="1:8" ht="31.5" hidden="1">
      <c r="A100" s="6" t="s">
        <v>40</v>
      </c>
      <c r="B100" s="5">
        <v>2503</v>
      </c>
      <c r="C100" s="5" t="s">
        <v>22</v>
      </c>
      <c r="D100" s="5"/>
      <c r="E100" s="27"/>
      <c r="F100" s="27"/>
      <c r="G100" s="27"/>
      <c r="H100" s="5" t="s">
        <v>22</v>
      </c>
    </row>
    <row r="101" spans="1:8" ht="31.5" hidden="1">
      <c r="A101" s="6" t="s">
        <v>41</v>
      </c>
      <c r="B101" s="5">
        <v>2504</v>
      </c>
      <c r="C101" s="5" t="s">
        <v>22</v>
      </c>
      <c r="D101" s="5"/>
      <c r="E101" s="27"/>
      <c r="F101" s="27"/>
      <c r="G101" s="27"/>
      <c r="H101" s="5" t="s">
        <v>22</v>
      </c>
    </row>
    <row r="102" spans="1:8" ht="85.5" customHeight="1" hidden="1">
      <c r="A102" s="6" t="s">
        <v>56</v>
      </c>
      <c r="B102" s="5">
        <v>2520</v>
      </c>
      <c r="C102" s="5">
        <v>831</v>
      </c>
      <c r="D102" s="5"/>
      <c r="E102" s="27"/>
      <c r="F102" s="27"/>
      <c r="G102" s="27"/>
      <c r="H102" s="5" t="s">
        <v>22</v>
      </c>
    </row>
    <row r="103" spans="1:9" s="63" customFormat="1" ht="34.5" customHeight="1">
      <c r="A103" s="106" t="s">
        <v>272</v>
      </c>
      <c r="B103" s="8">
        <v>2600</v>
      </c>
      <c r="C103" s="8" t="s">
        <v>22</v>
      </c>
      <c r="D103" s="8"/>
      <c r="E103" s="25">
        <f>E105+E110+E115+E120+E141+E138</f>
        <v>1681146.77</v>
      </c>
      <c r="F103" s="25">
        <f>F105+F110+F115+F120+F141+F138</f>
        <v>1245384</v>
      </c>
      <c r="G103" s="25">
        <f>G105+G110+G115+G120+G141+G138</f>
        <v>1245384</v>
      </c>
      <c r="H103" s="107"/>
      <c r="I103" s="62"/>
    </row>
    <row r="104" spans="1:8" ht="15.75">
      <c r="A104" s="6" t="s">
        <v>24</v>
      </c>
      <c r="B104" s="5"/>
      <c r="C104" s="5"/>
      <c r="D104" s="5"/>
      <c r="E104" s="27"/>
      <c r="F104" s="27"/>
      <c r="G104" s="27"/>
      <c r="H104" s="5"/>
    </row>
    <row r="105" spans="1:9" s="60" customFormat="1" ht="31.5">
      <c r="A105" s="101" t="s">
        <v>57</v>
      </c>
      <c r="B105" s="102">
        <v>2610</v>
      </c>
      <c r="C105" s="102">
        <v>241</v>
      </c>
      <c r="D105" s="102"/>
      <c r="E105" s="103">
        <f>SUM(E106:E109)</f>
        <v>0</v>
      </c>
      <c r="F105" s="103">
        <f>SUM(F106:F109)</f>
        <v>0</v>
      </c>
      <c r="G105" s="103">
        <f>SUM(G106:G109)</f>
        <v>0</v>
      </c>
      <c r="H105" s="102"/>
      <c r="I105" s="59"/>
    </row>
    <row r="106" spans="1:8" ht="31.5" hidden="1">
      <c r="A106" s="6" t="s">
        <v>38</v>
      </c>
      <c r="B106" s="5">
        <v>2611</v>
      </c>
      <c r="C106" s="5">
        <v>241</v>
      </c>
      <c r="D106" s="5"/>
      <c r="E106" s="27"/>
      <c r="F106" s="27"/>
      <c r="G106" s="27"/>
      <c r="H106" s="5"/>
    </row>
    <row r="107" spans="1:8" ht="31.5" hidden="1">
      <c r="A107" s="6" t="s">
        <v>39</v>
      </c>
      <c r="B107" s="5">
        <v>2612</v>
      </c>
      <c r="C107" s="5">
        <v>241</v>
      </c>
      <c r="D107" s="5"/>
      <c r="E107" s="27"/>
      <c r="F107" s="27"/>
      <c r="G107" s="27"/>
      <c r="H107" s="5"/>
    </row>
    <row r="108" spans="1:8" ht="31.5" hidden="1">
      <c r="A108" s="6" t="s">
        <v>40</v>
      </c>
      <c r="B108" s="5">
        <v>2613</v>
      </c>
      <c r="C108" s="5">
        <v>241</v>
      </c>
      <c r="D108" s="5"/>
      <c r="E108" s="27"/>
      <c r="F108" s="27"/>
      <c r="G108" s="27"/>
      <c r="H108" s="5"/>
    </row>
    <row r="109" spans="1:8" ht="31.5" hidden="1">
      <c r="A109" s="6" t="s">
        <v>41</v>
      </c>
      <c r="B109" s="5">
        <v>2614</v>
      </c>
      <c r="C109" s="5">
        <v>241</v>
      </c>
      <c r="D109" s="5"/>
      <c r="E109" s="27"/>
      <c r="F109" s="27"/>
      <c r="G109" s="27"/>
      <c r="H109" s="5"/>
    </row>
    <row r="110" spans="1:9" s="60" customFormat="1" ht="47.25">
      <c r="A110" s="101" t="s">
        <v>58</v>
      </c>
      <c r="B110" s="102">
        <v>2620</v>
      </c>
      <c r="C110" s="102">
        <v>242</v>
      </c>
      <c r="D110" s="102"/>
      <c r="E110" s="103">
        <f>SUM(E111:E114)</f>
        <v>0</v>
      </c>
      <c r="F110" s="103">
        <f>SUM(F111:F114)</f>
        <v>0</v>
      </c>
      <c r="G110" s="103">
        <f>SUM(G111:G114)</f>
        <v>0</v>
      </c>
      <c r="H110" s="102"/>
      <c r="I110" s="59"/>
    </row>
    <row r="111" spans="1:8" ht="31.5" hidden="1">
      <c r="A111" s="6" t="s">
        <v>38</v>
      </c>
      <c r="B111" s="5">
        <v>2621</v>
      </c>
      <c r="C111" s="5">
        <v>242</v>
      </c>
      <c r="D111" s="5"/>
      <c r="E111" s="27"/>
      <c r="F111" s="27"/>
      <c r="G111" s="27"/>
      <c r="H111" s="5"/>
    </row>
    <row r="112" spans="1:8" ht="31.5" hidden="1">
      <c r="A112" s="6" t="s">
        <v>39</v>
      </c>
      <c r="B112" s="5">
        <v>2622</v>
      </c>
      <c r="C112" s="5">
        <v>242</v>
      </c>
      <c r="D112" s="5"/>
      <c r="E112" s="27"/>
      <c r="F112" s="27"/>
      <c r="G112" s="27"/>
      <c r="H112" s="5"/>
    </row>
    <row r="113" spans="1:8" ht="31.5" hidden="1">
      <c r="A113" s="6" t="s">
        <v>40</v>
      </c>
      <c r="B113" s="5">
        <v>2623</v>
      </c>
      <c r="C113" s="5">
        <v>242</v>
      </c>
      <c r="D113" s="5"/>
      <c r="E113" s="27"/>
      <c r="F113" s="27"/>
      <c r="G113" s="27"/>
      <c r="H113" s="5"/>
    </row>
    <row r="114" spans="1:8" ht="15" customHeight="1" hidden="1">
      <c r="A114" s="6" t="s">
        <v>41</v>
      </c>
      <c r="B114" s="5">
        <v>2624</v>
      </c>
      <c r="C114" s="5">
        <v>242</v>
      </c>
      <c r="D114" s="5"/>
      <c r="E114" s="27"/>
      <c r="F114" s="27"/>
      <c r="G114" s="27"/>
      <c r="H114" s="5"/>
    </row>
    <row r="115" spans="1:9" s="60" customFormat="1" ht="47.25">
      <c r="A115" s="101" t="s">
        <v>59</v>
      </c>
      <c r="B115" s="102">
        <v>2630</v>
      </c>
      <c r="C115" s="102">
        <v>243</v>
      </c>
      <c r="D115" s="102"/>
      <c r="E115" s="103">
        <f>SUM(E116:E119)</f>
        <v>0</v>
      </c>
      <c r="F115" s="103">
        <f>SUM(F116:F119)</f>
        <v>0</v>
      </c>
      <c r="G115" s="103">
        <f>SUM(G116:G119)</f>
        <v>0</v>
      </c>
      <c r="H115" s="102"/>
      <c r="I115" s="59"/>
    </row>
    <row r="116" spans="1:8" ht="47.25" hidden="1">
      <c r="A116" s="6" t="s">
        <v>396</v>
      </c>
      <c r="B116" s="5">
        <v>2631</v>
      </c>
      <c r="C116" s="5">
        <v>243</v>
      </c>
      <c r="D116" s="5">
        <v>226</v>
      </c>
      <c r="E116" s="27"/>
      <c r="F116" s="27"/>
      <c r="G116" s="27"/>
      <c r="H116" s="5"/>
    </row>
    <row r="117" spans="1:8" ht="31.5" hidden="1">
      <c r="A117" s="6" t="s">
        <v>39</v>
      </c>
      <c r="B117" s="5">
        <v>2632</v>
      </c>
      <c r="C117" s="5">
        <v>243</v>
      </c>
      <c r="D117" s="5"/>
      <c r="E117" s="27"/>
      <c r="F117" s="27"/>
      <c r="G117" s="27"/>
      <c r="H117" s="5"/>
    </row>
    <row r="118" spans="1:8" ht="31.5" hidden="1">
      <c r="A118" s="6" t="s">
        <v>40</v>
      </c>
      <c r="B118" s="5">
        <v>2633</v>
      </c>
      <c r="C118" s="5">
        <v>243</v>
      </c>
      <c r="D118" s="5"/>
      <c r="E118" s="27"/>
      <c r="F118" s="27"/>
      <c r="G118" s="27"/>
      <c r="H118" s="5"/>
    </row>
    <row r="119" spans="1:8" ht="31.5" hidden="1">
      <c r="A119" s="6" t="s">
        <v>41</v>
      </c>
      <c r="B119" s="5">
        <v>2634</v>
      </c>
      <c r="C119" s="5">
        <v>243</v>
      </c>
      <c r="D119" s="5"/>
      <c r="E119" s="27"/>
      <c r="F119" s="27"/>
      <c r="G119" s="27"/>
      <c r="H119" s="5"/>
    </row>
    <row r="120" spans="1:8" ht="31.5">
      <c r="A120" s="101" t="s">
        <v>60</v>
      </c>
      <c r="B120" s="102">
        <v>2640</v>
      </c>
      <c r="C120" s="102">
        <v>244</v>
      </c>
      <c r="D120" s="101"/>
      <c r="E120" s="103">
        <f>SUM(E122:E137)</f>
        <v>1091146.77</v>
      </c>
      <c r="F120" s="103">
        <f>SUM(F122:F137)</f>
        <v>655384</v>
      </c>
      <c r="G120" s="103">
        <f>SUM(G122:G137)</f>
        <v>655384</v>
      </c>
      <c r="H120" s="101"/>
    </row>
    <row r="121" spans="1:8" ht="15.75">
      <c r="A121" s="6" t="s">
        <v>33</v>
      </c>
      <c r="B121" s="5"/>
      <c r="C121" s="5"/>
      <c r="D121" s="5"/>
      <c r="E121" s="27"/>
      <c r="F121" s="27"/>
      <c r="G121" s="27"/>
      <c r="H121" s="5"/>
    </row>
    <row r="122" spans="1:8" ht="31.5">
      <c r="A122" s="6" t="s">
        <v>38</v>
      </c>
      <c r="B122" s="5">
        <v>2641</v>
      </c>
      <c r="C122" s="5">
        <v>244</v>
      </c>
      <c r="D122" s="5">
        <v>223</v>
      </c>
      <c r="E122" s="27">
        <f>'221, 223'!BP38</f>
        <v>104169</v>
      </c>
      <c r="F122" s="27">
        <f aca="true" t="shared" si="0" ref="F122:G125">E122</f>
        <v>104169</v>
      </c>
      <c r="G122" s="27">
        <f t="shared" si="0"/>
        <v>104169</v>
      </c>
      <c r="H122" s="5"/>
    </row>
    <row r="123" spans="1:8" ht="31.5">
      <c r="A123" s="6" t="s">
        <v>38</v>
      </c>
      <c r="B123" s="5">
        <f>B122+1</f>
        <v>2642</v>
      </c>
      <c r="C123" s="5">
        <v>244</v>
      </c>
      <c r="D123" s="5">
        <v>225</v>
      </c>
      <c r="E123" s="27">
        <f>'225'!BN13</f>
        <v>50112</v>
      </c>
      <c r="F123" s="27">
        <f t="shared" si="0"/>
        <v>50112</v>
      </c>
      <c r="G123" s="27">
        <f t="shared" si="0"/>
        <v>50112</v>
      </c>
      <c r="H123" s="5"/>
    </row>
    <row r="124" spans="1:8" ht="31.5">
      <c r="A124" s="6" t="s">
        <v>38</v>
      </c>
      <c r="B124" s="5">
        <f>B123+1</f>
        <v>2643</v>
      </c>
      <c r="C124" s="5">
        <v>244</v>
      </c>
      <c r="D124" s="5">
        <v>226</v>
      </c>
      <c r="E124" s="27">
        <f>'226'!BN16</f>
        <v>73290</v>
      </c>
      <c r="F124" s="27">
        <f t="shared" si="0"/>
        <v>73290</v>
      </c>
      <c r="G124" s="27">
        <f t="shared" si="0"/>
        <v>73290</v>
      </c>
      <c r="H124" s="5"/>
    </row>
    <row r="125" spans="1:10" ht="31.5">
      <c r="A125" s="6" t="s">
        <v>38</v>
      </c>
      <c r="B125" s="5">
        <f>B124+1</f>
        <v>2644</v>
      </c>
      <c r="C125" s="5">
        <v>244</v>
      </c>
      <c r="D125" s="5">
        <v>342</v>
      </c>
      <c r="E125" s="27">
        <f>'310,340'!BN29</f>
        <v>227204.34</v>
      </c>
      <c r="F125" s="27">
        <v>167813</v>
      </c>
      <c r="G125" s="27">
        <v>167813</v>
      </c>
      <c r="H125" s="5"/>
      <c r="I125" s="384"/>
      <c r="J125" s="385"/>
    </row>
    <row r="126" spans="1:8" ht="31.5" hidden="1">
      <c r="A126" s="6" t="str">
        <f>A125</f>
        <v>с указанием источника финансирования (местный бюджет);</v>
      </c>
      <c r="B126" s="5">
        <v>2641</v>
      </c>
      <c r="C126" s="5"/>
      <c r="D126" s="5"/>
      <c r="E126" s="27"/>
      <c r="F126" s="27"/>
      <c r="G126" s="27"/>
      <c r="H126" s="5"/>
    </row>
    <row r="127" spans="1:8" ht="31.5" hidden="1">
      <c r="A127" s="6" t="s">
        <v>38</v>
      </c>
      <c r="B127" s="5">
        <v>2641</v>
      </c>
      <c r="C127" s="5"/>
      <c r="D127" s="5"/>
      <c r="E127" s="27"/>
      <c r="F127" s="27"/>
      <c r="G127" s="27"/>
      <c r="H127" s="5"/>
    </row>
    <row r="128" spans="1:8" ht="31.5" hidden="1">
      <c r="A128" s="6" t="s">
        <v>38</v>
      </c>
      <c r="B128" s="5">
        <v>2641</v>
      </c>
      <c r="C128" s="5"/>
      <c r="D128" s="5"/>
      <c r="E128" s="27"/>
      <c r="F128" s="27"/>
      <c r="G128" s="27"/>
      <c r="H128" s="5"/>
    </row>
    <row r="129" spans="1:8" ht="31.5">
      <c r="A129" s="6" t="s">
        <v>39</v>
      </c>
      <c r="B129" s="5">
        <f>B125+1</f>
        <v>2645</v>
      </c>
      <c r="C129" s="5">
        <v>244</v>
      </c>
      <c r="D129" s="5">
        <v>221</v>
      </c>
      <c r="E129" s="27">
        <v>0</v>
      </c>
      <c r="F129" s="27">
        <f>E129</f>
        <v>0</v>
      </c>
      <c r="G129" s="27">
        <f>F129</f>
        <v>0</v>
      </c>
      <c r="H129" s="5"/>
    </row>
    <row r="130" spans="1:10" ht="31.5">
      <c r="A130" s="6" t="s">
        <v>39</v>
      </c>
      <c r="B130" s="5">
        <f>B129+1</f>
        <v>2646</v>
      </c>
      <c r="C130" s="5">
        <v>244</v>
      </c>
      <c r="D130" s="5">
        <v>226</v>
      </c>
      <c r="E130" s="27">
        <f>'226'!BN25</f>
        <v>15000</v>
      </c>
      <c r="F130" s="27"/>
      <c r="G130" s="27"/>
      <c r="H130" s="5"/>
      <c r="I130" s="73"/>
      <c r="J130" s="74"/>
    </row>
    <row r="131" spans="1:8" ht="31.5">
      <c r="A131" s="6" t="s">
        <v>262</v>
      </c>
      <c r="B131" s="5">
        <f>B130+1</f>
        <v>2647</v>
      </c>
      <c r="C131" s="5">
        <v>244</v>
      </c>
      <c r="D131" s="5">
        <v>310</v>
      </c>
      <c r="E131" s="27">
        <f>'310,340'!BN10</f>
        <v>35650</v>
      </c>
      <c r="F131" s="27"/>
      <c r="G131" s="27"/>
      <c r="H131" s="5"/>
    </row>
    <row r="132" spans="1:8" ht="31.5" hidden="1">
      <c r="A132" s="6" t="str">
        <f>A131</f>
        <v>с указанием источника финансирования (краевой бюджет));</v>
      </c>
      <c r="B132" s="5">
        <v>2641</v>
      </c>
      <c r="C132" s="5"/>
      <c r="D132" s="5"/>
      <c r="E132" s="27"/>
      <c r="F132" s="27"/>
      <c r="G132" s="27"/>
      <c r="H132" s="5"/>
    </row>
    <row r="133" spans="1:8" ht="31.5">
      <c r="A133" s="6" t="s">
        <v>284</v>
      </c>
      <c r="B133" s="5">
        <f>B131+1</f>
        <v>2648</v>
      </c>
      <c r="C133" s="5">
        <v>244</v>
      </c>
      <c r="D133" s="5">
        <v>342</v>
      </c>
      <c r="E133" s="27">
        <f>'310,340'!BN48</f>
        <v>274638.93</v>
      </c>
      <c r="F133" s="27">
        <f>F14*0.9</f>
        <v>234000</v>
      </c>
      <c r="G133" s="27">
        <f>F133</f>
        <v>234000</v>
      </c>
      <c r="H133" s="5"/>
    </row>
    <row r="134" spans="1:8" ht="31.5">
      <c r="A134" s="6" t="s">
        <v>284</v>
      </c>
      <c r="B134" s="5">
        <f>B133+1</f>
        <v>2649</v>
      </c>
      <c r="C134" s="5">
        <f>C133</f>
        <v>244</v>
      </c>
      <c r="D134" s="5">
        <v>310</v>
      </c>
      <c r="E134" s="27"/>
      <c r="F134" s="27"/>
      <c r="G134" s="27"/>
      <c r="H134" s="5"/>
    </row>
    <row r="135" spans="1:8" ht="31.5">
      <c r="A135" s="6" t="s">
        <v>284</v>
      </c>
      <c r="B135" s="5" t="s">
        <v>397</v>
      </c>
      <c r="C135" s="5">
        <v>244</v>
      </c>
      <c r="D135" s="5">
        <v>346</v>
      </c>
      <c r="E135" s="27">
        <f>'310,340'!BN93</f>
        <v>26000</v>
      </c>
      <c r="F135" s="27">
        <f>F14*0.1</f>
        <v>26000</v>
      </c>
      <c r="G135" s="27">
        <f>F135</f>
        <v>26000</v>
      </c>
      <c r="H135" s="5"/>
    </row>
    <row r="136" spans="1:8" ht="47.25" customHeight="1">
      <c r="A136" s="108" t="s">
        <v>384</v>
      </c>
      <c r="B136" s="5" t="s">
        <v>398</v>
      </c>
      <c r="C136" s="5">
        <f>C135</f>
        <v>244</v>
      </c>
      <c r="D136" s="5">
        <v>226</v>
      </c>
      <c r="E136" s="27">
        <f>'226'!BN35</f>
        <v>243082.5</v>
      </c>
      <c r="F136" s="27"/>
      <c r="G136" s="27"/>
      <c r="H136" s="5"/>
    </row>
    <row r="137" spans="1:8" ht="78.75" customHeight="1">
      <c r="A137" s="6" t="s">
        <v>388</v>
      </c>
      <c r="B137" s="5" t="s">
        <v>398</v>
      </c>
      <c r="C137" s="5">
        <f>C135</f>
        <v>244</v>
      </c>
      <c r="D137" s="5">
        <v>225</v>
      </c>
      <c r="E137" s="27">
        <f>'225'!BN23</f>
        <v>42000</v>
      </c>
      <c r="F137" s="27"/>
      <c r="G137" s="27"/>
      <c r="H137" s="5"/>
    </row>
    <row r="138" spans="1:8" ht="31.5">
      <c r="A138" s="101" t="s">
        <v>60</v>
      </c>
      <c r="B138" s="102" t="s">
        <v>399</v>
      </c>
      <c r="C138" s="102">
        <v>247</v>
      </c>
      <c r="D138" s="101"/>
      <c r="E138" s="103">
        <f>SUM(E140:E153)</f>
        <v>590000</v>
      </c>
      <c r="F138" s="103">
        <f>SUM(F140:F153)</f>
        <v>590000</v>
      </c>
      <c r="G138" s="103">
        <f>SUM(G140:G153)</f>
        <v>590000</v>
      </c>
      <c r="H138" s="101"/>
    </row>
    <row r="139" spans="1:8" ht="15.75">
      <c r="A139" s="6" t="s">
        <v>33</v>
      </c>
      <c r="B139" s="5"/>
      <c r="C139" s="5"/>
      <c r="D139" s="5"/>
      <c r="E139" s="27"/>
      <c r="F139" s="27"/>
      <c r="G139" s="27"/>
      <c r="H139" s="5"/>
    </row>
    <row r="140" spans="1:8" ht="31.5">
      <c r="A140" s="6" t="s">
        <v>38</v>
      </c>
      <c r="B140" s="98" t="s">
        <v>400</v>
      </c>
      <c r="C140" s="5">
        <v>247</v>
      </c>
      <c r="D140" s="5">
        <v>223</v>
      </c>
      <c r="E140" s="27">
        <f>'221, 223'!BP50</f>
        <v>590000</v>
      </c>
      <c r="F140" s="27">
        <f>E140</f>
        <v>590000</v>
      </c>
      <c r="G140" s="27">
        <f>F140</f>
        <v>590000</v>
      </c>
      <c r="H140" s="5"/>
    </row>
    <row r="141" spans="1:9" s="60" customFormat="1" ht="31.5">
      <c r="A141" s="101" t="s">
        <v>61</v>
      </c>
      <c r="B141" s="102">
        <v>2650</v>
      </c>
      <c r="C141" s="102">
        <v>400</v>
      </c>
      <c r="D141" s="102"/>
      <c r="E141" s="103">
        <f>SUM(E143:E151)</f>
        <v>0</v>
      </c>
      <c r="F141" s="103">
        <f>SUM(F143:F151)</f>
        <v>0</v>
      </c>
      <c r="G141" s="103">
        <f>SUM(G143:G151)</f>
        <v>0</v>
      </c>
      <c r="H141" s="102"/>
      <c r="I141" s="59"/>
    </row>
    <row r="142" spans="1:8" ht="15.75" hidden="1">
      <c r="A142" s="6" t="s">
        <v>24</v>
      </c>
      <c r="B142" s="5"/>
      <c r="C142" s="5"/>
      <c r="D142" s="5"/>
      <c r="E142" s="27"/>
      <c r="F142" s="27"/>
      <c r="G142" s="27"/>
      <c r="H142" s="5"/>
    </row>
    <row r="143" spans="1:8" ht="47.25" hidden="1">
      <c r="A143" s="6" t="s">
        <v>62</v>
      </c>
      <c r="B143" s="5">
        <v>2651</v>
      </c>
      <c r="C143" s="5">
        <v>406</v>
      </c>
      <c r="D143" s="5"/>
      <c r="E143" s="27"/>
      <c r="F143" s="27"/>
      <c r="G143" s="27"/>
      <c r="H143" s="5"/>
    </row>
    <row r="144" spans="1:8" ht="31.5" hidden="1">
      <c r="A144" s="6" t="s">
        <v>38</v>
      </c>
      <c r="B144" s="5">
        <v>2652</v>
      </c>
      <c r="C144" s="5">
        <v>406</v>
      </c>
      <c r="D144" s="5"/>
      <c r="E144" s="27"/>
      <c r="F144" s="27"/>
      <c r="G144" s="27"/>
      <c r="H144" s="5"/>
    </row>
    <row r="145" spans="1:8" ht="31.5" hidden="1">
      <c r="A145" s="6" t="s">
        <v>39</v>
      </c>
      <c r="B145" s="5">
        <v>2653</v>
      </c>
      <c r="C145" s="5">
        <v>406</v>
      </c>
      <c r="D145" s="5"/>
      <c r="E145" s="27"/>
      <c r="F145" s="27"/>
      <c r="G145" s="27"/>
      <c r="H145" s="5"/>
    </row>
    <row r="146" spans="1:8" ht="31.5" hidden="1">
      <c r="A146" s="6" t="s">
        <v>40</v>
      </c>
      <c r="B146" s="5">
        <v>2654</v>
      </c>
      <c r="C146" s="5">
        <v>406</v>
      </c>
      <c r="D146" s="5"/>
      <c r="E146" s="27"/>
      <c r="F146" s="27"/>
      <c r="G146" s="27"/>
      <c r="H146" s="5"/>
    </row>
    <row r="147" spans="1:8" ht="31.5" hidden="1">
      <c r="A147" s="6" t="s">
        <v>41</v>
      </c>
      <c r="B147" s="5">
        <v>2655</v>
      </c>
      <c r="C147" s="5">
        <v>406</v>
      </c>
      <c r="D147" s="5"/>
      <c r="E147" s="27"/>
      <c r="F147" s="27"/>
      <c r="G147" s="27"/>
      <c r="H147" s="5"/>
    </row>
    <row r="148" spans="1:8" ht="47.25" hidden="1">
      <c r="A148" s="6" t="s">
        <v>63</v>
      </c>
      <c r="B148" s="5">
        <v>2656</v>
      </c>
      <c r="C148" s="5">
        <v>407</v>
      </c>
      <c r="D148" s="5"/>
      <c r="E148" s="27"/>
      <c r="F148" s="27"/>
      <c r="G148" s="27"/>
      <c r="H148" s="5"/>
    </row>
    <row r="149" spans="1:8" ht="31.5" hidden="1">
      <c r="A149" s="6" t="s">
        <v>38</v>
      </c>
      <c r="B149" s="5">
        <v>2657</v>
      </c>
      <c r="C149" s="5">
        <v>407</v>
      </c>
      <c r="D149" s="5"/>
      <c r="E149" s="27"/>
      <c r="F149" s="27"/>
      <c r="G149" s="27"/>
      <c r="H149" s="5"/>
    </row>
    <row r="150" spans="1:8" ht="31.5" hidden="1">
      <c r="A150" s="6" t="s">
        <v>39</v>
      </c>
      <c r="B150" s="5">
        <v>2658</v>
      </c>
      <c r="C150" s="5">
        <v>407</v>
      </c>
      <c r="D150" s="5"/>
      <c r="E150" s="27"/>
      <c r="F150" s="27"/>
      <c r="G150" s="27"/>
      <c r="H150" s="5"/>
    </row>
    <row r="151" spans="1:8" ht="31.5" hidden="1">
      <c r="A151" s="6" t="s">
        <v>40</v>
      </c>
      <c r="B151" s="5">
        <v>2659</v>
      </c>
      <c r="C151" s="5">
        <v>407</v>
      </c>
      <c r="D151" s="5"/>
      <c r="E151" s="27"/>
      <c r="F151" s="27"/>
      <c r="G151" s="27"/>
      <c r="H151" s="5"/>
    </row>
    <row r="152" spans="1:8" ht="31.5" hidden="1">
      <c r="A152" s="6" t="s">
        <v>41</v>
      </c>
      <c r="B152" s="5">
        <v>2660</v>
      </c>
      <c r="C152" s="5">
        <v>407</v>
      </c>
      <c r="D152" s="5"/>
      <c r="E152" s="27"/>
      <c r="F152" s="27"/>
      <c r="G152" s="27"/>
      <c r="H152" s="5"/>
    </row>
    <row r="153" spans="1:9" s="60" customFormat="1" ht="17.25">
      <c r="A153" s="61" t="s">
        <v>273</v>
      </c>
      <c r="B153" s="8">
        <v>3000</v>
      </c>
      <c r="C153" s="8">
        <v>100</v>
      </c>
      <c r="D153" s="8"/>
      <c r="E153" s="25">
        <f>SUM(E155:E157)</f>
        <v>0</v>
      </c>
      <c r="F153" s="25">
        <f>SUM(F155:F157)</f>
        <v>0</v>
      </c>
      <c r="G153" s="25">
        <f>SUM(G155:G157)</f>
        <v>0</v>
      </c>
      <c r="H153" s="8" t="s">
        <v>22</v>
      </c>
      <c r="I153" s="59"/>
    </row>
    <row r="154" spans="1:8" ht="15.75" hidden="1">
      <c r="A154" s="6" t="s">
        <v>24</v>
      </c>
      <c r="B154" s="5"/>
      <c r="C154" s="5"/>
      <c r="D154" s="5"/>
      <c r="E154" s="27"/>
      <c r="F154" s="27"/>
      <c r="G154" s="27"/>
      <c r="H154" s="5"/>
    </row>
    <row r="155" spans="1:8" ht="17.25" hidden="1">
      <c r="A155" s="56" t="s">
        <v>274</v>
      </c>
      <c r="B155" s="5">
        <v>3010</v>
      </c>
      <c r="C155" s="5"/>
      <c r="D155" s="5"/>
      <c r="E155" s="27"/>
      <c r="F155" s="27"/>
      <c r="G155" s="27"/>
      <c r="H155" s="5" t="s">
        <v>22</v>
      </c>
    </row>
    <row r="156" spans="1:8" ht="17.25" hidden="1">
      <c r="A156" s="56" t="s">
        <v>275</v>
      </c>
      <c r="B156" s="5">
        <v>3020</v>
      </c>
      <c r="C156" s="5"/>
      <c r="D156" s="5"/>
      <c r="E156" s="27"/>
      <c r="F156" s="27"/>
      <c r="G156" s="27"/>
      <c r="H156" s="5" t="s">
        <v>22</v>
      </c>
    </row>
    <row r="157" spans="1:8" ht="17.25" hidden="1">
      <c r="A157" s="56" t="s">
        <v>276</v>
      </c>
      <c r="B157" s="5">
        <v>3030</v>
      </c>
      <c r="C157" s="5"/>
      <c r="D157" s="5"/>
      <c r="E157" s="27"/>
      <c r="F157" s="27"/>
      <c r="G157" s="27"/>
      <c r="H157" s="5" t="s">
        <v>22</v>
      </c>
    </row>
    <row r="158" spans="1:9" s="60" customFormat="1" ht="17.25">
      <c r="A158" s="61" t="s">
        <v>277</v>
      </c>
      <c r="B158" s="8">
        <v>4000</v>
      </c>
      <c r="C158" s="8" t="s">
        <v>22</v>
      </c>
      <c r="D158" s="8"/>
      <c r="E158" s="25">
        <f>E160</f>
        <v>3430.55</v>
      </c>
      <c r="F158" s="25">
        <f>F160</f>
        <v>0</v>
      </c>
      <c r="G158" s="25">
        <f>G160</f>
        <v>0</v>
      </c>
      <c r="H158" s="8" t="s">
        <v>22</v>
      </c>
      <c r="I158" s="59"/>
    </row>
    <row r="159" spans="1:8" ht="15.75" hidden="1">
      <c r="A159" s="6" t="s">
        <v>33</v>
      </c>
      <c r="B159" s="5"/>
      <c r="C159" s="5"/>
      <c r="D159" s="5"/>
      <c r="E159" s="27"/>
      <c r="F159" s="27"/>
      <c r="G159" s="27"/>
      <c r="H159" s="5"/>
    </row>
    <row r="160" spans="1:9" s="60" customFormat="1" ht="15.75">
      <c r="A160" s="101" t="s">
        <v>64</v>
      </c>
      <c r="B160" s="102">
        <v>4010</v>
      </c>
      <c r="C160" s="102">
        <v>610</v>
      </c>
      <c r="D160" s="102"/>
      <c r="E160" s="103">
        <f>SUM(E161:E162)</f>
        <v>3430.55</v>
      </c>
      <c r="F160" s="103">
        <f>SUM(F161:F162)</f>
        <v>0</v>
      </c>
      <c r="G160" s="103">
        <f>SUM(G161:G162)</f>
        <v>0</v>
      </c>
      <c r="H160" s="102" t="s">
        <v>22</v>
      </c>
      <c r="I160" s="59"/>
    </row>
    <row r="161" spans="1:8" ht="189">
      <c r="A161" s="6" t="s">
        <v>401</v>
      </c>
      <c r="B161" s="5">
        <v>4011</v>
      </c>
      <c r="C161" s="5">
        <v>610</v>
      </c>
      <c r="D161" s="5"/>
      <c r="E161" s="27">
        <v>3430.55</v>
      </c>
      <c r="F161" s="27"/>
      <c r="G161" s="27"/>
      <c r="H161" s="5" t="s">
        <v>22</v>
      </c>
    </row>
    <row r="162" spans="1:8" ht="31.5" hidden="1">
      <c r="A162" s="6" t="s">
        <v>65</v>
      </c>
      <c r="B162" s="5">
        <v>4012</v>
      </c>
      <c r="C162" s="5">
        <v>610</v>
      </c>
      <c r="D162" s="5"/>
      <c r="E162" s="27"/>
      <c r="F162" s="27"/>
      <c r="G162" s="27"/>
      <c r="H162" s="5" t="s">
        <v>22</v>
      </c>
    </row>
    <row r="164" spans="1:14" ht="18.75">
      <c r="A164" s="49" t="s">
        <v>94</v>
      </c>
      <c r="B164" s="52"/>
      <c r="C164" s="151" t="s">
        <v>447</v>
      </c>
      <c r="D164" s="151"/>
      <c r="E164" s="151"/>
      <c r="F164" s="64"/>
      <c r="G164" s="152" t="s">
        <v>446</v>
      </c>
      <c r="H164" s="152"/>
      <c r="I164" s="65"/>
      <c r="J164" s="66"/>
      <c r="K164" s="66"/>
      <c r="L164" s="66"/>
      <c r="M164" s="66"/>
      <c r="N164" s="66"/>
    </row>
    <row r="165" spans="2:14" ht="15">
      <c r="B165" s="52"/>
      <c r="C165" s="153" t="s">
        <v>104</v>
      </c>
      <c r="D165" s="153"/>
      <c r="E165" s="153"/>
      <c r="F165" s="67" t="s">
        <v>105</v>
      </c>
      <c r="G165" s="153" t="s">
        <v>106</v>
      </c>
      <c r="H165" s="153"/>
      <c r="I165" s="65"/>
      <c r="J165" s="68"/>
      <c r="K165" s="68"/>
      <c r="L165" s="68"/>
      <c r="M165" s="68"/>
      <c r="N165" s="68"/>
    </row>
    <row r="166" spans="2:14" ht="15.75">
      <c r="B166" s="52"/>
      <c r="C166" s="52"/>
      <c r="D166" s="52"/>
      <c r="E166" s="52"/>
      <c r="F166" s="52"/>
      <c r="G166" s="9"/>
      <c r="H166" s="66"/>
      <c r="I166" s="65"/>
      <c r="J166" s="66"/>
      <c r="K166" s="66"/>
      <c r="L166" s="66"/>
      <c r="M166" s="66"/>
      <c r="N166" s="66"/>
    </row>
    <row r="167" spans="1:14" ht="18.75">
      <c r="A167" s="49" t="s">
        <v>95</v>
      </c>
      <c r="B167" s="52"/>
      <c r="C167" s="151" t="s">
        <v>448</v>
      </c>
      <c r="D167" s="151"/>
      <c r="E167" s="151"/>
      <c r="F167" s="64"/>
      <c r="G167" s="152" t="s">
        <v>242</v>
      </c>
      <c r="H167" s="152"/>
      <c r="I167" s="69"/>
      <c r="J167" s="66"/>
      <c r="K167" s="66"/>
      <c r="L167" s="70"/>
      <c r="M167" s="70"/>
      <c r="N167" s="70"/>
    </row>
    <row r="168" spans="2:14" ht="15">
      <c r="B168" s="52"/>
      <c r="C168" s="153" t="s">
        <v>104</v>
      </c>
      <c r="D168" s="153"/>
      <c r="E168" s="153"/>
      <c r="F168" s="67" t="s">
        <v>105</v>
      </c>
      <c r="G168" s="153" t="s">
        <v>106</v>
      </c>
      <c r="H168" s="153"/>
      <c r="I168" s="69"/>
      <c r="J168" s="68"/>
      <c r="K168" s="68"/>
      <c r="L168" s="68"/>
      <c r="M168" s="68"/>
      <c r="N168" s="68"/>
    </row>
    <row r="169" spans="2:14" ht="15">
      <c r="B169" s="52"/>
      <c r="C169" s="52"/>
      <c r="D169" s="52"/>
      <c r="E169" s="52"/>
      <c r="F169" s="52"/>
      <c r="G169" s="66"/>
      <c r="H169" s="66"/>
      <c r="I169" s="69"/>
      <c r="J169" s="66"/>
      <c r="K169" s="66"/>
      <c r="L169" s="66"/>
      <c r="M169" s="66"/>
      <c r="N169" s="66"/>
    </row>
    <row r="170" spans="1:14" ht="18.75">
      <c r="A170" s="49" t="s">
        <v>96</v>
      </c>
      <c r="B170" s="52"/>
      <c r="C170" s="151" t="s">
        <v>402</v>
      </c>
      <c r="D170" s="151"/>
      <c r="E170" s="151"/>
      <c r="F170" s="64"/>
      <c r="G170" s="152" t="s">
        <v>450</v>
      </c>
      <c r="H170" s="152"/>
      <c r="I170" s="69"/>
      <c r="J170" s="66"/>
      <c r="K170" s="66"/>
      <c r="L170" s="70"/>
      <c r="M170" s="70"/>
      <c r="N170" s="70"/>
    </row>
    <row r="171" spans="2:14" ht="15">
      <c r="B171" s="52"/>
      <c r="C171" s="153" t="s">
        <v>104</v>
      </c>
      <c r="D171" s="153"/>
      <c r="E171" s="153"/>
      <c r="F171" s="67" t="s">
        <v>105</v>
      </c>
      <c r="G171" s="153" t="s">
        <v>106</v>
      </c>
      <c r="H171" s="153"/>
      <c r="I171" s="69"/>
      <c r="J171" s="68"/>
      <c r="K171" s="68"/>
      <c r="L171" s="68"/>
      <c r="M171" s="68"/>
      <c r="N171" s="68"/>
    </row>
  </sheetData>
  <sheetProtection/>
  <mergeCells count="17">
    <mergeCell ref="A2:A3"/>
    <mergeCell ref="B2:B3"/>
    <mergeCell ref="C2:C3"/>
    <mergeCell ref="D2:D3"/>
    <mergeCell ref="E2:H2"/>
    <mergeCell ref="C164:E164"/>
    <mergeCell ref="G164:H164"/>
    <mergeCell ref="C170:E170"/>
    <mergeCell ref="G170:H170"/>
    <mergeCell ref="C171:E171"/>
    <mergeCell ref="G171:H171"/>
    <mergeCell ref="C165:E165"/>
    <mergeCell ref="G165:H165"/>
    <mergeCell ref="C167:E167"/>
    <mergeCell ref="G167:H167"/>
    <mergeCell ref="C168:E168"/>
    <mergeCell ref="G168:H168"/>
  </mergeCells>
  <hyperlinks>
    <hyperlink ref="A5" location="примечания!A16" display="Остаток средств на начало текущего финансового года5"/>
    <hyperlink ref="A6" location="примечания!A16" display="Остаток средств на конец текущего финансового года5"/>
    <hyperlink ref="A30" location="примечания!A19" display="прочие поступления, всего6"/>
    <hyperlink ref="A153" location="примечания!A26" display="Выплаты, уменьшающие доход, всего8"/>
    <hyperlink ref="A155" location="примечания!A26" display="налог на прибыль8"/>
    <hyperlink ref="A156" location="примечания!A26" display="налог на добавленную стоимость8"/>
    <hyperlink ref="A157" location="примечания!A26" display="прочие налоги, уменьшающие доход8"/>
    <hyperlink ref="A103" location="примечания!A23" display="расходы на закупку товаров, работ, услуг, всего7"/>
    <hyperlink ref="A158" location="примечания!A28" display="Прочие выплаты, всего9"/>
    <hyperlink ref="C2:C3" location="примечания!A5" display="Код по бюджетной классификации Российской Федерации3"/>
    <hyperlink ref="D2:D3" location="примечания!A13" display="Аналитический код4 "/>
  </hyperlinks>
  <printOptions/>
  <pageMargins left="0.25" right="0.25" top="0.75" bottom="0.75" header="0.3" footer="0.3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view="pageBreakPreview" zoomScale="60" zoomScaleNormal="60" zoomScalePageLayoutView="0" workbookViewId="0" topLeftCell="A46">
      <selection activeCell="C54" sqref="C54:F54"/>
    </sheetView>
  </sheetViews>
  <sheetFormatPr defaultColWidth="9.140625" defaultRowHeight="15"/>
  <cols>
    <col min="1" max="1" width="12.7109375" style="124" customWidth="1"/>
    <col min="2" max="2" width="46.00390625" style="124" customWidth="1"/>
    <col min="3" max="3" width="9.140625" style="124" customWidth="1"/>
    <col min="4" max="4" width="25.7109375" style="124" customWidth="1"/>
    <col min="5" max="8" width="18.140625" style="124" customWidth="1"/>
    <col min="9" max="16384" width="9.140625" style="110" customWidth="1"/>
  </cols>
  <sheetData>
    <row r="1" spans="1:8" ht="21" customHeight="1">
      <c r="A1" s="109" t="s">
        <v>222</v>
      </c>
      <c r="B1" s="110"/>
      <c r="C1" s="110"/>
      <c r="D1" s="110"/>
      <c r="E1" s="110"/>
      <c r="F1" s="110"/>
      <c r="G1" s="110"/>
      <c r="H1" s="110"/>
    </row>
    <row r="2" spans="1:9" s="111" customFormat="1" ht="15.75" customHeight="1">
      <c r="A2" s="164" t="s">
        <v>66</v>
      </c>
      <c r="B2" s="164" t="s">
        <v>18</v>
      </c>
      <c r="C2" s="164" t="s">
        <v>67</v>
      </c>
      <c r="D2" s="164" t="s">
        <v>68</v>
      </c>
      <c r="E2" s="165" t="s">
        <v>403</v>
      </c>
      <c r="F2" s="164" t="s">
        <v>20</v>
      </c>
      <c r="G2" s="164"/>
      <c r="H2" s="164"/>
      <c r="I2" s="164"/>
    </row>
    <row r="3" spans="1:9" s="111" customFormat="1" ht="94.5">
      <c r="A3" s="164"/>
      <c r="B3" s="164"/>
      <c r="C3" s="164"/>
      <c r="D3" s="164"/>
      <c r="E3" s="166"/>
      <c r="F3" s="31" t="s">
        <v>69</v>
      </c>
      <c r="G3" s="31" t="s">
        <v>70</v>
      </c>
      <c r="H3" s="31" t="s">
        <v>71</v>
      </c>
      <c r="I3" s="31" t="s">
        <v>21</v>
      </c>
    </row>
    <row r="4" spans="1:9" s="111" customFormat="1" ht="15.75">
      <c r="A4" s="31">
        <v>1</v>
      </c>
      <c r="B4" s="31">
        <v>2</v>
      </c>
      <c r="C4" s="31">
        <v>3</v>
      </c>
      <c r="D4" s="31">
        <v>4</v>
      </c>
      <c r="E4" s="112" t="s">
        <v>404</v>
      </c>
      <c r="F4" s="31">
        <v>5</v>
      </c>
      <c r="G4" s="31">
        <v>6</v>
      </c>
      <c r="H4" s="31">
        <v>7</v>
      </c>
      <c r="I4" s="31">
        <v>8</v>
      </c>
    </row>
    <row r="5" spans="1:9" s="24" customFormat="1" ht="32.25">
      <c r="A5" s="22">
        <v>1</v>
      </c>
      <c r="B5" s="26" t="s">
        <v>223</v>
      </c>
      <c r="C5" s="22">
        <v>26000</v>
      </c>
      <c r="D5" s="22" t="s">
        <v>22</v>
      </c>
      <c r="E5" s="22"/>
      <c r="F5" s="23">
        <v>0</v>
      </c>
      <c r="G5" s="23">
        <v>0</v>
      </c>
      <c r="H5" s="23">
        <v>0</v>
      </c>
      <c r="I5" s="23">
        <v>0</v>
      </c>
    </row>
    <row r="6" spans="1:9" ht="15.75">
      <c r="A6" s="31"/>
      <c r="B6" s="105" t="s">
        <v>24</v>
      </c>
      <c r="C6" s="31"/>
      <c r="D6" s="31"/>
      <c r="E6" s="31"/>
      <c r="F6" s="114"/>
      <c r="G6" s="114"/>
      <c r="H6" s="114"/>
      <c r="I6" s="114"/>
    </row>
    <row r="7" spans="1:9" s="129" customFormat="1" ht="163.5" customHeight="1">
      <c r="A7" s="126" t="s">
        <v>72</v>
      </c>
      <c r="B7" s="127" t="s">
        <v>224</v>
      </c>
      <c r="C7" s="126">
        <v>26100</v>
      </c>
      <c r="D7" s="126" t="s">
        <v>22</v>
      </c>
      <c r="E7" s="126"/>
      <c r="F7" s="128"/>
      <c r="G7" s="128"/>
      <c r="H7" s="128"/>
      <c r="I7" s="128"/>
    </row>
    <row r="8" spans="1:9" s="129" customFormat="1" ht="77.25">
      <c r="A8" s="126" t="s">
        <v>73</v>
      </c>
      <c r="B8" s="127" t="s">
        <v>225</v>
      </c>
      <c r="C8" s="126">
        <v>26200</v>
      </c>
      <c r="D8" s="126" t="s">
        <v>22</v>
      </c>
      <c r="E8" s="126"/>
      <c r="F8" s="128"/>
      <c r="G8" s="128"/>
      <c r="H8" s="128"/>
      <c r="I8" s="128"/>
    </row>
    <row r="9" spans="1:9" s="129" customFormat="1" ht="47.25">
      <c r="A9" s="126" t="s">
        <v>74</v>
      </c>
      <c r="B9" s="127" t="s">
        <v>226</v>
      </c>
      <c r="C9" s="126">
        <v>26300</v>
      </c>
      <c r="D9" s="126" t="s">
        <v>22</v>
      </c>
      <c r="E9" s="126"/>
      <c r="F9" s="128"/>
      <c r="G9" s="128"/>
      <c r="H9" s="128"/>
      <c r="I9" s="128"/>
    </row>
    <row r="10" spans="1:9" ht="15.75">
      <c r="A10" s="31"/>
      <c r="B10" s="113" t="s">
        <v>405</v>
      </c>
      <c r="C10" s="31"/>
      <c r="D10" s="31"/>
      <c r="E10" s="31"/>
      <c r="F10" s="114"/>
      <c r="G10" s="114"/>
      <c r="H10" s="114"/>
      <c r="I10" s="114"/>
    </row>
    <row r="11" spans="1:9" ht="15.75">
      <c r="A11" s="112" t="s">
        <v>406</v>
      </c>
      <c r="B11" s="113" t="s">
        <v>407</v>
      </c>
      <c r="C11" s="31">
        <v>26310</v>
      </c>
      <c r="D11" s="31" t="s">
        <v>22</v>
      </c>
      <c r="E11" s="31" t="s">
        <v>22</v>
      </c>
      <c r="F11" s="114"/>
      <c r="G11" s="114"/>
      <c r="H11" s="114"/>
      <c r="I11" s="114"/>
    </row>
    <row r="12" spans="1:9" ht="15.75">
      <c r="A12" s="112"/>
      <c r="B12" s="113" t="s">
        <v>408</v>
      </c>
      <c r="C12" s="31" t="s">
        <v>409</v>
      </c>
      <c r="D12" s="31"/>
      <c r="E12" s="31"/>
      <c r="F12" s="114"/>
      <c r="G12" s="114"/>
      <c r="H12" s="114"/>
      <c r="I12" s="114"/>
    </row>
    <row r="13" spans="1:9" ht="30">
      <c r="A13" s="112" t="s">
        <v>410</v>
      </c>
      <c r="B13" s="113" t="s">
        <v>411</v>
      </c>
      <c r="C13" s="31">
        <v>26320</v>
      </c>
      <c r="D13" s="31" t="s">
        <v>22</v>
      </c>
      <c r="E13" s="31" t="s">
        <v>22</v>
      </c>
      <c r="F13" s="114"/>
      <c r="G13" s="114"/>
      <c r="H13" s="114"/>
      <c r="I13" s="114"/>
    </row>
    <row r="14" spans="1:9" s="129" customFormat="1" ht="47.25">
      <c r="A14" s="126" t="s">
        <v>75</v>
      </c>
      <c r="B14" s="127" t="s">
        <v>227</v>
      </c>
      <c r="C14" s="126">
        <v>26400</v>
      </c>
      <c r="D14" s="126" t="s">
        <v>22</v>
      </c>
      <c r="E14" s="126"/>
      <c r="F14" s="128"/>
      <c r="G14" s="128"/>
      <c r="H14" s="128"/>
      <c r="I14" s="128"/>
    </row>
    <row r="15" spans="1:9" ht="45">
      <c r="A15" s="112" t="s">
        <v>412</v>
      </c>
      <c r="B15" s="113" t="s">
        <v>413</v>
      </c>
      <c r="C15" s="31">
        <v>26410</v>
      </c>
      <c r="D15" s="31" t="s">
        <v>22</v>
      </c>
      <c r="E15" s="31"/>
      <c r="F15" s="114"/>
      <c r="G15" s="114"/>
      <c r="H15" s="114"/>
      <c r="I15" s="114"/>
    </row>
    <row r="16" spans="1:9" ht="15.75">
      <c r="A16" s="112"/>
      <c r="B16" s="113" t="s">
        <v>414</v>
      </c>
      <c r="C16" s="31"/>
      <c r="D16" s="31"/>
      <c r="E16" s="31"/>
      <c r="F16" s="114"/>
      <c r="G16" s="114"/>
      <c r="H16" s="114"/>
      <c r="I16" s="114"/>
    </row>
    <row r="17" spans="1:9" ht="30">
      <c r="A17" s="112" t="s">
        <v>415</v>
      </c>
      <c r="B17" s="113" t="s">
        <v>416</v>
      </c>
      <c r="C17" s="31">
        <v>26411</v>
      </c>
      <c r="D17" s="31" t="s">
        <v>22</v>
      </c>
      <c r="E17" s="31"/>
      <c r="F17" s="114"/>
      <c r="G17" s="114"/>
      <c r="H17" s="114"/>
      <c r="I17" s="114"/>
    </row>
    <row r="18" spans="1:9" ht="30">
      <c r="A18" s="112" t="s">
        <v>417</v>
      </c>
      <c r="B18" s="113" t="s">
        <v>418</v>
      </c>
      <c r="C18" s="31">
        <v>26412</v>
      </c>
      <c r="D18" s="31" t="s">
        <v>22</v>
      </c>
      <c r="E18" s="31"/>
      <c r="F18" s="114"/>
      <c r="G18" s="114"/>
      <c r="H18" s="114"/>
      <c r="I18" s="114"/>
    </row>
    <row r="19" spans="1:9" s="129" customFormat="1" ht="45">
      <c r="A19" s="130" t="s">
        <v>419</v>
      </c>
      <c r="B19" s="127" t="s">
        <v>420</v>
      </c>
      <c r="C19" s="126">
        <v>26420</v>
      </c>
      <c r="D19" s="126" t="s">
        <v>22</v>
      </c>
      <c r="E19" s="126"/>
      <c r="F19" s="128"/>
      <c r="G19" s="128"/>
      <c r="H19" s="128"/>
      <c r="I19" s="128"/>
    </row>
    <row r="20" spans="1:9" ht="30">
      <c r="A20" s="112" t="s">
        <v>421</v>
      </c>
      <c r="B20" s="113" t="s">
        <v>422</v>
      </c>
      <c r="C20" s="31">
        <v>26421</v>
      </c>
      <c r="D20" s="31" t="s">
        <v>22</v>
      </c>
      <c r="E20" s="31"/>
      <c r="F20" s="114"/>
      <c r="G20" s="114"/>
      <c r="H20" s="114"/>
      <c r="I20" s="114"/>
    </row>
    <row r="21" spans="1:9" ht="15.75">
      <c r="A21" s="112"/>
      <c r="B21" s="113" t="s">
        <v>423</v>
      </c>
      <c r="C21" s="31" t="s">
        <v>424</v>
      </c>
      <c r="D21" s="31" t="s">
        <v>22</v>
      </c>
      <c r="E21" s="31"/>
      <c r="F21" s="114"/>
      <c r="G21" s="114"/>
      <c r="H21" s="114"/>
      <c r="I21" s="114"/>
    </row>
    <row r="22" spans="1:9" ht="30">
      <c r="A22" s="112" t="s">
        <v>425</v>
      </c>
      <c r="B22" s="113" t="s">
        <v>418</v>
      </c>
      <c r="C22" s="31">
        <v>26422</v>
      </c>
      <c r="D22" s="31" t="s">
        <v>22</v>
      </c>
      <c r="E22" s="31"/>
      <c r="F22" s="114"/>
      <c r="G22" s="114"/>
      <c r="H22" s="114"/>
      <c r="I22" s="114"/>
    </row>
    <row r="23" spans="1:9" s="129" customFormat="1" ht="30">
      <c r="A23" s="130" t="s">
        <v>426</v>
      </c>
      <c r="B23" s="127" t="s">
        <v>427</v>
      </c>
      <c r="C23" s="126">
        <v>26430</v>
      </c>
      <c r="D23" s="126" t="s">
        <v>22</v>
      </c>
      <c r="E23" s="126"/>
      <c r="F23" s="128"/>
      <c r="G23" s="128"/>
      <c r="H23" s="128"/>
      <c r="I23" s="128"/>
    </row>
    <row r="24" spans="1:9" ht="15.75">
      <c r="A24" s="112"/>
      <c r="B24" s="113" t="s">
        <v>423</v>
      </c>
      <c r="C24" s="31" t="s">
        <v>428</v>
      </c>
      <c r="D24" s="31" t="s">
        <v>22</v>
      </c>
      <c r="E24" s="31"/>
      <c r="F24" s="114"/>
      <c r="G24" s="114"/>
      <c r="H24" s="114"/>
      <c r="I24" s="114"/>
    </row>
    <row r="25" spans="1:9" s="129" customFormat="1" ht="30">
      <c r="A25" s="130" t="s">
        <v>429</v>
      </c>
      <c r="B25" s="127" t="s">
        <v>430</v>
      </c>
      <c r="C25" s="126">
        <v>26440</v>
      </c>
      <c r="D25" s="126" t="s">
        <v>22</v>
      </c>
      <c r="E25" s="126"/>
      <c r="F25" s="128"/>
      <c r="G25" s="128"/>
      <c r="H25" s="128"/>
      <c r="I25" s="128"/>
    </row>
    <row r="26" spans="1:9" ht="15.75">
      <c r="A26" s="112"/>
      <c r="B26" s="113" t="s">
        <v>24</v>
      </c>
      <c r="C26" s="31"/>
      <c r="D26" s="31"/>
      <c r="E26" s="31"/>
      <c r="F26" s="114"/>
      <c r="G26" s="114"/>
      <c r="H26" s="114"/>
      <c r="I26" s="114"/>
    </row>
    <row r="27" spans="1:9" ht="15.75">
      <c r="A27" s="112" t="s">
        <v>431</v>
      </c>
      <c r="B27" s="113" t="s">
        <v>432</v>
      </c>
      <c r="C27" s="31">
        <v>26441</v>
      </c>
      <c r="D27" s="31" t="s">
        <v>22</v>
      </c>
      <c r="E27" s="31"/>
      <c r="F27" s="114"/>
      <c r="G27" s="114"/>
      <c r="H27" s="114"/>
      <c r="I27" s="114"/>
    </row>
    <row r="28" spans="1:9" ht="30">
      <c r="A28" s="112" t="s">
        <v>433</v>
      </c>
      <c r="B28" s="113" t="s">
        <v>418</v>
      </c>
      <c r="C28" s="31">
        <v>26442</v>
      </c>
      <c r="D28" s="31" t="s">
        <v>22</v>
      </c>
      <c r="E28" s="31"/>
      <c r="F28" s="114"/>
      <c r="G28" s="114"/>
      <c r="H28" s="114"/>
      <c r="I28" s="114"/>
    </row>
    <row r="29" spans="1:9" s="129" customFormat="1" ht="30">
      <c r="A29" s="130" t="s">
        <v>434</v>
      </c>
      <c r="B29" s="127" t="s">
        <v>86</v>
      </c>
      <c r="C29" s="126">
        <v>26450</v>
      </c>
      <c r="D29" s="126" t="s">
        <v>22</v>
      </c>
      <c r="E29" s="126"/>
      <c r="F29" s="128"/>
      <c r="G29" s="128"/>
      <c r="H29" s="128"/>
      <c r="I29" s="128"/>
    </row>
    <row r="30" spans="1:9" s="129" customFormat="1" ht="62.25">
      <c r="A30" s="126" t="s">
        <v>76</v>
      </c>
      <c r="B30" s="127" t="s">
        <v>228</v>
      </c>
      <c r="C30" s="126">
        <v>26500</v>
      </c>
      <c r="D30" s="126" t="s">
        <v>22</v>
      </c>
      <c r="E30" s="126"/>
      <c r="F30" s="128">
        <v>0</v>
      </c>
      <c r="G30" s="128">
        <v>0</v>
      </c>
      <c r="H30" s="128">
        <v>0</v>
      </c>
      <c r="I30" s="128">
        <v>0</v>
      </c>
    </row>
    <row r="31" spans="1:14" ht="15.75">
      <c r="A31" s="31"/>
      <c r="B31" s="105" t="s">
        <v>24</v>
      </c>
      <c r="C31" s="31"/>
      <c r="D31" s="31"/>
      <c r="E31" s="31"/>
      <c r="F31" s="114"/>
      <c r="G31" s="114"/>
      <c r="H31" s="114"/>
      <c r="I31" s="114"/>
      <c r="J31" s="115"/>
      <c r="K31" s="115"/>
      <c r="L31" s="115"/>
      <c r="M31" s="115"/>
      <c r="N31" s="115"/>
    </row>
    <row r="32" spans="1:14" s="129" customFormat="1" ht="47.25">
      <c r="A32" s="126" t="s">
        <v>103</v>
      </c>
      <c r="B32" s="131" t="s">
        <v>77</v>
      </c>
      <c r="C32" s="126">
        <v>26510</v>
      </c>
      <c r="D32" s="126" t="s">
        <v>22</v>
      </c>
      <c r="E32" s="126"/>
      <c r="F32" s="128">
        <v>0</v>
      </c>
      <c r="G32" s="128">
        <v>0</v>
      </c>
      <c r="H32" s="128">
        <v>0</v>
      </c>
      <c r="I32" s="128">
        <v>0</v>
      </c>
      <c r="J32" s="132"/>
      <c r="K32" s="132"/>
      <c r="L32" s="132"/>
      <c r="M32" s="132"/>
      <c r="N32" s="132"/>
    </row>
    <row r="33" spans="1:14" ht="15.75">
      <c r="A33" s="31"/>
      <c r="B33" s="105" t="s">
        <v>24</v>
      </c>
      <c r="C33" s="31"/>
      <c r="D33" s="31"/>
      <c r="E33" s="31"/>
      <c r="F33" s="114"/>
      <c r="G33" s="114"/>
      <c r="H33" s="114"/>
      <c r="I33" s="114"/>
      <c r="J33" s="115"/>
      <c r="K33" s="115"/>
      <c r="L33" s="115"/>
      <c r="M33" s="115"/>
      <c r="N33" s="115"/>
    </row>
    <row r="34" spans="1:14" ht="31.5">
      <c r="A34" s="31" t="s">
        <v>78</v>
      </c>
      <c r="B34" s="105" t="s">
        <v>79</v>
      </c>
      <c r="C34" s="31">
        <v>26511</v>
      </c>
      <c r="D34" s="31" t="s">
        <v>22</v>
      </c>
      <c r="E34" s="31"/>
      <c r="F34" s="114"/>
      <c r="G34" s="114"/>
      <c r="H34" s="114"/>
      <c r="I34" s="114"/>
      <c r="J34" s="115"/>
      <c r="K34" s="115"/>
      <c r="L34" s="117"/>
      <c r="M34" s="117"/>
      <c r="N34" s="117"/>
    </row>
    <row r="35" spans="1:14" ht="32.25">
      <c r="A35" s="31" t="s">
        <v>80</v>
      </c>
      <c r="B35" s="113" t="s">
        <v>229</v>
      </c>
      <c r="C35" s="31">
        <v>26512</v>
      </c>
      <c r="D35" s="31" t="s">
        <v>22</v>
      </c>
      <c r="E35" s="31"/>
      <c r="F35" s="114"/>
      <c r="G35" s="114"/>
      <c r="H35" s="114"/>
      <c r="I35" s="114"/>
      <c r="J35" s="116"/>
      <c r="K35" s="116"/>
      <c r="L35" s="116"/>
      <c r="M35" s="116"/>
      <c r="N35" s="116"/>
    </row>
    <row r="36" spans="1:14" s="129" customFormat="1" ht="63">
      <c r="A36" s="126" t="s">
        <v>81</v>
      </c>
      <c r="B36" s="131" t="s">
        <v>82</v>
      </c>
      <c r="C36" s="126">
        <v>26520</v>
      </c>
      <c r="D36" s="126" t="s">
        <v>22</v>
      </c>
      <c r="E36" s="126"/>
      <c r="F36" s="128">
        <v>0</v>
      </c>
      <c r="G36" s="128">
        <v>0</v>
      </c>
      <c r="H36" s="128">
        <v>0</v>
      </c>
      <c r="I36" s="128">
        <v>0</v>
      </c>
      <c r="J36" s="133"/>
      <c r="K36" s="133"/>
      <c r="L36" s="133"/>
      <c r="M36" s="133"/>
      <c r="N36" s="133"/>
    </row>
    <row r="37" spans="1:9" ht="15.75">
      <c r="A37" s="31"/>
      <c r="B37" s="105" t="s">
        <v>24</v>
      </c>
      <c r="C37" s="31"/>
      <c r="D37" s="31"/>
      <c r="E37" s="31"/>
      <c r="F37" s="31"/>
      <c r="G37" s="31"/>
      <c r="H37" s="31"/>
      <c r="I37" s="31"/>
    </row>
    <row r="38" spans="1:9" ht="31.5">
      <c r="A38" s="31" t="s">
        <v>83</v>
      </c>
      <c r="B38" s="105" t="s">
        <v>79</v>
      </c>
      <c r="C38" s="31">
        <v>26521</v>
      </c>
      <c r="D38" s="31" t="s">
        <v>22</v>
      </c>
      <c r="E38" s="31"/>
      <c r="F38" s="31"/>
      <c r="G38" s="31"/>
      <c r="H38" s="31"/>
      <c r="I38" s="31"/>
    </row>
    <row r="39" spans="1:9" ht="32.25">
      <c r="A39" s="31" t="s">
        <v>84</v>
      </c>
      <c r="B39" s="113" t="s">
        <v>229</v>
      </c>
      <c r="C39" s="31">
        <v>26522</v>
      </c>
      <c r="D39" s="31" t="s">
        <v>22</v>
      </c>
      <c r="E39" s="31"/>
      <c r="F39" s="31"/>
      <c r="G39" s="31"/>
      <c r="H39" s="31"/>
      <c r="I39" s="31"/>
    </row>
    <row r="40" spans="1:9" s="129" customFormat="1" ht="32.25">
      <c r="A40" s="126" t="s">
        <v>85</v>
      </c>
      <c r="B40" s="127" t="s">
        <v>230</v>
      </c>
      <c r="C40" s="126">
        <v>26530</v>
      </c>
      <c r="D40" s="126" t="s">
        <v>22</v>
      </c>
      <c r="E40" s="126"/>
      <c r="F40" s="126"/>
      <c r="G40" s="126"/>
      <c r="H40" s="126"/>
      <c r="I40" s="126"/>
    </row>
    <row r="41" spans="1:10" s="129" customFormat="1" ht="31.5">
      <c r="A41" s="126" t="s">
        <v>183</v>
      </c>
      <c r="B41" s="131" t="s">
        <v>86</v>
      </c>
      <c r="C41" s="126">
        <v>26550</v>
      </c>
      <c r="D41" s="126" t="s">
        <v>22</v>
      </c>
      <c r="E41" s="126"/>
      <c r="F41" s="128">
        <v>0</v>
      </c>
      <c r="G41" s="128">
        <v>0</v>
      </c>
      <c r="H41" s="128">
        <v>0</v>
      </c>
      <c r="I41" s="128">
        <v>0</v>
      </c>
      <c r="J41" s="134"/>
    </row>
    <row r="42" spans="1:10" ht="18.75">
      <c r="A42" s="31"/>
      <c r="B42" s="105" t="s">
        <v>24</v>
      </c>
      <c r="C42" s="31"/>
      <c r="D42" s="31"/>
      <c r="E42" s="31"/>
      <c r="F42" s="31"/>
      <c r="G42" s="31"/>
      <c r="H42" s="31"/>
      <c r="I42" s="31"/>
      <c r="J42" s="119"/>
    </row>
    <row r="43" spans="1:10" ht="44.25" customHeight="1">
      <c r="A43" s="31" t="s">
        <v>87</v>
      </c>
      <c r="B43" s="105" t="s">
        <v>79</v>
      </c>
      <c r="C43" s="31">
        <v>26551</v>
      </c>
      <c r="D43" s="31" t="s">
        <v>22</v>
      </c>
      <c r="E43" s="31"/>
      <c r="F43" s="31"/>
      <c r="G43" s="31"/>
      <c r="H43" s="31"/>
      <c r="I43" s="31"/>
      <c r="J43" s="119"/>
    </row>
    <row r="44" spans="1:10" ht="31.5">
      <c r="A44" s="31" t="s">
        <v>88</v>
      </c>
      <c r="B44" s="105" t="s">
        <v>89</v>
      </c>
      <c r="C44" s="31">
        <v>26552</v>
      </c>
      <c r="D44" s="31" t="s">
        <v>22</v>
      </c>
      <c r="E44" s="31"/>
      <c r="F44" s="31"/>
      <c r="G44" s="31"/>
      <c r="H44" s="31"/>
      <c r="I44" s="31"/>
      <c r="J44" s="120"/>
    </row>
    <row r="45" spans="1:10" s="24" customFormat="1" ht="62.25">
      <c r="A45" s="22" t="s">
        <v>90</v>
      </c>
      <c r="B45" s="26" t="s">
        <v>231</v>
      </c>
      <c r="C45" s="22">
        <v>26600</v>
      </c>
      <c r="D45" s="22" t="s">
        <v>22</v>
      </c>
      <c r="E45" s="22"/>
      <c r="F45" s="22"/>
      <c r="G45" s="22"/>
      <c r="H45" s="22"/>
      <c r="I45" s="22"/>
      <c r="J45" s="125"/>
    </row>
    <row r="46" spans="1:10" ht="18.75">
      <c r="A46" s="31"/>
      <c r="B46" s="105" t="s">
        <v>91</v>
      </c>
      <c r="C46" s="31">
        <v>26610</v>
      </c>
      <c r="D46" s="31"/>
      <c r="E46" s="31"/>
      <c r="F46" s="31"/>
      <c r="G46" s="31"/>
      <c r="H46" s="31"/>
      <c r="I46" s="31"/>
      <c r="J46" s="119"/>
    </row>
    <row r="47" spans="1:10" s="24" customFormat="1" ht="78.75">
      <c r="A47" s="22" t="s">
        <v>92</v>
      </c>
      <c r="B47" s="21" t="s">
        <v>93</v>
      </c>
      <c r="C47" s="22">
        <v>26700</v>
      </c>
      <c r="D47" s="22" t="s">
        <v>22</v>
      </c>
      <c r="E47" s="22"/>
      <c r="F47" s="22"/>
      <c r="G47" s="22"/>
      <c r="H47" s="22"/>
      <c r="I47" s="22"/>
      <c r="J47" s="125"/>
    </row>
    <row r="48" spans="1:10" ht="18.75">
      <c r="A48" s="31"/>
      <c r="B48" s="105" t="s">
        <v>91</v>
      </c>
      <c r="C48" s="31">
        <v>26710</v>
      </c>
      <c r="D48" s="31"/>
      <c r="E48" s="31"/>
      <c r="F48" s="31"/>
      <c r="G48" s="31"/>
      <c r="H48" s="31"/>
      <c r="I48" s="31"/>
      <c r="J48" s="119"/>
    </row>
    <row r="49" spans="1:10" ht="18.75">
      <c r="A49" s="118"/>
      <c r="B49" s="118"/>
      <c r="C49" s="118"/>
      <c r="D49" s="118"/>
      <c r="E49" s="118"/>
      <c r="F49" s="119"/>
      <c r="G49" s="119"/>
      <c r="H49" s="119"/>
      <c r="I49" s="119"/>
      <c r="J49" s="119"/>
    </row>
    <row r="50" spans="1:15" ht="18.75">
      <c r="A50" s="121" t="s">
        <v>94</v>
      </c>
      <c r="B50" s="110"/>
      <c r="C50" s="162" t="str">
        <f>'Раздел 1 '!C164:E164</f>
        <v>Заведующий</v>
      </c>
      <c r="D50" s="162"/>
      <c r="E50" s="162"/>
      <c r="F50" s="162"/>
      <c r="G50" s="122"/>
      <c r="H50" s="163" t="str">
        <f>'Раздел 1 '!G164</f>
        <v>Н.А. Чаплыгина </v>
      </c>
      <c r="I50" s="163"/>
      <c r="J50" s="117"/>
      <c r="K50" s="115"/>
      <c r="L50" s="115"/>
      <c r="M50" s="115"/>
      <c r="N50" s="115"/>
      <c r="O50" s="115"/>
    </row>
    <row r="51" spans="1:15" ht="15">
      <c r="A51" s="110"/>
      <c r="B51" s="110"/>
      <c r="C51" s="160" t="s">
        <v>104</v>
      </c>
      <c r="D51" s="160"/>
      <c r="E51" s="160"/>
      <c r="F51" s="160"/>
      <c r="G51" s="123" t="s">
        <v>105</v>
      </c>
      <c r="H51" s="160" t="s">
        <v>106</v>
      </c>
      <c r="I51" s="160"/>
      <c r="J51" s="117"/>
      <c r="K51" s="116"/>
      <c r="L51" s="116"/>
      <c r="M51" s="116"/>
      <c r="N51" s="116"/>
      <c r="O51" s="116"/>
    </row>
    <row r="52" spans="1:15" ht="15">
      <c r="A52" s="110"/>
      <c r="B52" s="110"/>
      <c r="C52" s="110"/>
      <c r="D52" s="110"/>
      <c r="E52" s="110"/>
      <c r="F52" s="110"/>
      <c r="G52" s="110"/>
      <c r="H52" s="115"/>
      <c r="I52" s="115"/>
      <c r="J52" s="115"/>
      <c r="K52" s="115"/>
      <c r="L52" s="115"/>
      <c r="M52" s="115"/>
      <c r="N52" s="115"/>
      <c r="O52" s="115"/>
    </row>
    <row r="53" spans="1:15" ht="18.75">
      <c r="A53" s="121" t="s">
        <v>96</v>
      </c>
      <c r="B53" s="110"/>
      <c r="C53" s="162" t="str">
        <f>'Раздел 1 '!C170:E170</f>
        <v>Ведущий бухгалтер МКУ"ЦБМО"</v>
      </c>
      <c r="D53" s="162"/>
      <c r="E53" s="162"/>
      <c r="F53" s="162"/>
      <c r="G53" s="122"/>
      <c r="H53" s="163" t="str">
        <f>'Раздел 1 '!G170</f>
        <v>В.И. Дударева</v>
      </c>
      <c r="I53" s="163"/>
      <c r="J53" s="115"/>
      <c r="K53" s="115"/>
      <c r="L53" s="115"/>
      <c r="M53" s="117"/>
      <c r="N53" s="117"/>
      <c r="O53" s="117"/>
    </row>
    <row r="54" spans="1:15" ht="15">
      <c r="A54" s="110"/>
      <c r="B54" s="110"/>
      <c r="C54" s="160" t="s">
        <v>104</v>
      </c>
      <c r="D54" s="160"/>
      <c r="E54" s="160"/>
      <c r="F54" s="160"/>
      <c r="G54" s="123" t="s">
        <v>105</v>
      </c>
      <c r="H54" s="160" t="s">
        <v>106</v>
      </c>
      <c r="I54" s="160"/>
      <c r="J54" s="115"/>
      <c r="K54" s="116"/>
      <c r="L54" s="116"/>
      <c r="M54" s="116"/>
      <c r="N54" s="116"/>
      <c r="O54" s="116"/>
    </row>
    <row r="55" spans="1:15" ht="15">
      <c r="A55" s="110"/>
      <c r="B55" s="110"/>
      <c r="C55" s="110"/>
      <c r="D55" s="110"/>
      <c r="E55" s="110"/>
      <c r="F55" s="110"/>
      <c r="G55" s="110"/>
      <c r="H55" s="115"/>
      <c r="I55" s="115"/>
      <c r="J55" s="115"/>
      <c r="K55" s="115"/>
      <c r="L55" s="115"/>
      <c r="M55" s="115"/>
      <c r="N55" s="115"/>
      <c r="O55" s="115"/>
    </row>
    <row r="56" spans="1:8" ht="15">
      <c r="A56" s="110"/>
      <c r="B56" s="110"/>
      <c r="C56" s="110"/>
      <c r="D56" s="110"/>
      <c r="E56" s="110"/>
      <c r="F56" s="110"/>
      <c r="G56" s="110"/>
      <c r="H56" s="110"/>
    </row>
    <row r="57" spans="1:8" ht="18.75">
      <c r="A57" s="121" t="s">
        <v>97</v>
      </c>
      <c r="B57" s="110"/>
      <c r="C57" s="110"/>
      <c r="D57" s="110"/>
      <c r="E57" s="110"/>
      <c r="F57" s="110"/>
      <c r="G57" s="110"/>
      <c r="H57" s="110"/>
    </row>
    <row r="58" spans="1:8" ht="15">
      <c r="A58" s="110"/>
      <c r="B58" s="110"/>
      <c r="C58" s="110"/>
      <c r="D58" s="110"/>
      <c r="E58" s="110"/>
      <c r="F58" s="110"/>
      <c r="G58" s="110"/>
      <c r="H58" s="110"/>
    </row>
    <row r="59" spans="1:8" ht="15">
      <c r="A59" s="110"/>
      <c r="B59" s="110"/>
      <c r="C59" s="110"/>
      <c r="D59" s="110"/>
      <c r="E59" s="110"/>
      <c r="F59" s="110"/>
      <c r="G59" s="110"/>
      <c r="H59" s="110"/>
    </row>
    <row r="60" spans="1:11" ht="18.7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</row>
    <row r="61" spans="1:11" ht="18.75">
      <c r="A61" s="159" t="s">
        <v>100</v>
      </c>
      <c r="B61" s="159"/>
      <c r="C61" s="159"/>
      <c r="D61" s="159"/>
      <c r="E61" s="159"/>
      <c r="F61" s="159"/>
      <c r="G61" s="119"/>
      <c r="H61" s="119"/>
      <c r="I61" s="119"/>
      <c r="J61" s="119"/>
      <c r="K61" s="119"/>
    </row>
    <row r="62" spans="1:11" ht="18.75">
      <c r="A62" s="161" t="s">
        <v>240</v>
      </c>
      <c r="B62" s="161"/>
      <c r="C62" s="161"/>
      <c r="D62" s="161"/>
      <c r="E62" s="161"/>
      <c r="F62" s="161"/>
      <c r="G62" s="119"/>
      <c r="H62" s="119"/>
      <c r="I62" s="119"/>
      <c r="J62" s="119"/>
      <c r="K62" s="119"/>
    </row>
    <row r="63" spans="1:11" ht="15.75">
      <c r="A63" s="156" t="s">
        <v>102</v>
      </c>
      <c r="B63" s="156"/>
      <c r="C63" s="156"/>
      <c r="D63" s="156"/>
      <c r="E63" s="156"/>
      <c r="F63" s="156"/>
      <c r="G63" s="120"/>
      <c r="H63" s="120"/>
      <c r="I63" s="120"/>
      <c r="J63" s="120"/>
      <c r="K63" s="120"/>
    </row>
    <row r="64" spans="1:11" ht="15.75">
      <c r="A64" s="156" t="s">
        <v>101</v>
      </c>
      <c r="B64" s="156"/>
      <c r="C64" s="156"/>
      <c r="D64" s="156"/>
      <c r="E64" s="156"/>
      <c r="F64" s="156"/>
      <c r="G64" s="120"/>
      <c r="H64" s="120"/>
      <c r="I64" s="120"/>
      <c r="J64" s="120"/>
      <c r="K64" s="120"/>
    </row>
    <row r="65" spans="1:11" ht="18.75">
      <c r="A65" s="157" t="s">
        <v>241</v>
      </c>
      <c r="B65" s="157"/>
      <c r="C65" s="157"/>
      <c r="D65" s="157"/>
      <c r="E65" s="157"/>
      <c r="F65" s="157"/>
      <c r="G65" s="119"/>
      <c r="H65" s="119"/>
      <c r="I65" s="119"/>
      <c r="J65" s="119"/>
      <c r="K65" s="119"/>
    </row>
    <row r="66" spans="1:11" ht="15.75">
      <c r="A66" s="158" t="s">
        <v>99</v>
      </c>
      <c r="B66" s="158"/>
      <c r="C66" s="158"/>
      <c r="D66" s="158"/>
      <c r="E66" s="158"/>
      <c r="F66" s="158"/>
      <c r="G66" s="120"/>
      <c r="H66" s="120"/>
      <c r="I66" s="120"/>
      <c r="J66" s="120"/>
      <c r="K66" s="120"/>
    </row>
    <row r="67" spans="1:11" ht="18.75">
      <c r="A67" s="159" t="s">
        <v>98</v>
      </c>
      <c r="B67" s="159"/>
      <c r="C67" s="159"/>
      <c r="D67" s="159"/>
      <c r="E67" s="159"/>
      <c r="F67" s="159"/>
      <c r="G67" s="119"/>
      <c r="H67" s="119"/>
      <c r="I67" s="119"/>
      <c r="J67" s="119"/>
      <c r="K67" s="119"/>
    </row>
    <row r="68" spans="1:11" ht="18.75">
      <c r="A68" s="159" t="s">
        <v>435</v>
      </c>
      <c r="B68" s="159"/>
      <c r="C68" s="159"/>
      <c r="D68" s="159"/>
      <c r="E68" s="159"/>
      <c r="F68" s="159"/>
      <c r="G68" s="119"/>
      <c r="H68" s="119"/>
      <c r="I68" s="119"/>
      <c r="J68" s="119"/>
      <c r="K68" s="119"/>
    </row>
    <row r="69" spans="1:11" ht="18.7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</row>
  </sheetData>
  <sheetProtection/>
  <mergeCells count="23">
    <mergeCell ref="H53:I53"/>
    <mergeCell ref="A2:A3"/>
    <mergeCell ref="B2:B3"/>
    <mergeCell ref="C2:C3"/>
    <mergeCell ref="D2:D3"/>
    <mergeCell ref="E2:E3"/>
    <mergeCell ref="F2:I2"/>
    <mergeCell ref="H54:I54"/>
    <mergeCell ref="A60:K60"/>
    <mergeCell ref="A61:F61"/>
    <mergeCell ref="A62:F62"/>
    <mergeCell ref="A63:F63"/>
    <mergeCell ref="C50:F50"/>
    <mergeCell ref="H50:I50"/>
    <mergeCell ref="C51:F51"/>
    <mergeCell ref="H51:I51"/>
    <mergeCell ref="C53:F53"/>
    <mergeCell ref="A64:F64"/>
    <mergeCell ref="A65:F65"/>
    <mergeCell ref="A66:F66"/>
    <mergeCell ref="A67:F67"/>
    <mergeCell ref="A68:F68"/>
    <mergeCell ref="C54:F54"/>
  </mergeCells>
  <hyperlinks>
    <hyperlink ref="A1" location="примечания!A32" display="Раздел 2. Сведения по выплатам на закупки товаров, работ, услуг10"/>
    <hyperlink ref="B5" location="примечания!A35" display="Выплаты на закупку товаров, работ, услуг, всего11"/>
    <hyperlink ref="B7" location="примечания!A42" display="по контрактам (договорам), заключенным до начала текущего финансового года без применения норм Федерального закона от 5 апреля 2013 года № 44-ФЗ «О контрактной системе в сфере закупок товаров, работ, услуг для обеспечения государственных и муниципальных н"/>
    <hyperlink ref="B8" location="примечания!A42" display="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12"/>
    <hyperlink ref="B9" location="примечания!A45" display="по контрактам (договорам), заключенным до начала текущего финансового года с учетом требований Федерального закона № 44-ФЗ13 "/>
    <hyperlink ref="B14" location="примечания!A45" display="по контрактам (договорам), заключенным до начала текущего финансового года с учетом требований Федерального закона № 223-ФЗ13"/>
    <hyperlink ref="B30" location="примечания!A45" display="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"/>
    <hyperlink ref="B35" location="примечания!A47" display="в соответствии с Федеральным законом № 223-ФЗ14"/>
    <hyperlink ref="B39" location="примечания!A47" display="в соответствии с Федеральным законом № 223-ФЗ14"/>
    <hyperlink ref="B40" location="примечания!A49" display="за счет субсидий, предоставляемых на осуществление капитальных вложений15"/>
    <hyperlink ref="B45" location="примечания!A51" display="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16"/>
  </hyperlinks>
  <printOptions/>
  <pageMargins left="0.25" right="0.25" top="0.75" bottom="0.75" header="0.3" footer="0.3"/>
  <pageSetup fitToHeight="0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SheetLayoutView="100" zoomScalePageLayoutView="0" workbookViewId="0" topLeftCell="A16">
      <selection activeCell="C40" sqref="C40"/>
    </sheetView>
  </sheetViews>
  <sheetFormatPr defaultColWidth="1.1484375" defaultRowHeight="15"/>
  <cols>
    <col min="1" max="1" width="4.140625" style="80" customWidth="1"/>
    <col min="2" max="2" width="21.421875" style="80" customWidth="1"/>
    <col min="3" max="3" width="14.140625" style="80" customWidth="1"/>
    <col min="4" max="4" width="25.7109375" style="80" customWidth="1"/>
    <col min="5" max="9" width="16.8515625" style="80" hidden="1" customWidth="1"/>
    <col min="10" max="10" width="15.421875" style="80" bestFit="1" customWidth="1"/>
    <col min="11" max="11" width="16.7109375" style="80" customWidth="1"/>
    <col min="12" max="12" width="10.00390625" style="80" bestFit="1" customWidth="1"/>
    <col min="13" max="16384" width="1.1484375" style="80" customWidth="1"/>
  </cols>
  <sheetData>
    <row r="1" spans="1:12" ht="12.75">
      <c r="A1" s="167" t="s">
        <v>238</v>
      </c>
      <c r="B1" s="167"/>
      <c r="C1" s="167"/>
      <c r="D1" s="167"/>
      <c r="E1" s="167"/>
      <c r="F1" s="167"/>
      <c r="G1" s="167"/>
      <c r="H1" s="167"/>
      <c r="I1" s="167"/>
      <c r="J1" s="167"/>
      <c r="K1" s="79"/>
      <c r="L1" s="79"/>
    </row>
    <row r="2" spans="1:12" ht="5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9"/>
      <c r="L2" s="79"/>
    </row>
    <row r="3" spans="1:12" ht="12.75" customHeight="1">
      <c r="A3" s="167" t="s">
        <v>107</v>
      </c>
      <c r="B3" s="167"/>
      <c r="C3" s="175" t="s">
        <v>339</v>
      </c>
      <c r="D3" s="175"/>
      <c r="E3" s="175"/>
      <c r="F3" s="175"/>
      <c r="G3" s="175"/>
      <c r="H3" s="175"/>
      <c r="I3" s="175"/>
      <c r="J3" s="175"/>
      <c r="K3" s="81"/>
      <c r="L3" s="81"/>
    </row>
    <row r="4" spans="4:12" ht="5.25" customHeight="1">
      <c r="D4" s="78"/>
      <c r="E4" s="78"/>
      <c r="F4" s="78"/>
      <c r="G4" s="78"/>
      <c r="H4" s="78"/>
      <c r="I4" s="78"/>
      <c r="J4" s="78"/>
      <c r="K4" s="78"/>
      <c r="L4" s="78"/>
    </row>
    <row r="5" spans="1:10" ht="12.75" customHeight="1">
      <c r="A5" s="168" t="s">
        <v>340</v>
      </c>
      <c r="B5" s="168" t="s">
        <v>341</v>
      </c>
      <c r="C5" s="168" t="s">
        <v>342</v>
      </c>
      <c r="D5" s="176" t="str">
        <f>D27</f>
        <v>Месячный ФОТ по штатному расписанию</v>
      </c>
      <c r="E5" s="177"/>
      <c r="F5" s="177"/>
      <c r="G5" s="178"/>
      <c r="H5" s="172" t="s">
        <v>343</v>
      </c>
      <c r="I5" s="172" t="s">
        <v>344</v>
      </c>
      <c r="J5" s="172" t="s">
        <v>345</v>
      </c>
    </row>
    <row r="6" spans="1:10" ht="12.75">
      <c r="A6" s="169"/>
      <c r="B6" s="169"/>
      <c r="C6" s="169"/>
      <c r="D6" s="179"/>
      <c r="E6" s="180"/>
      <c r="F6" s="180"/>
      <c r="G6" s="181"/>
      <c r="H6" s="172"/>
      <c r="I6" s="172"/>
      <c r="J6" s="172"/>
    </row>
    <row r="7" spans="1:10" ht="38.25" customHeight="1">
      <c r="A7" s="170"/>
      <c r="B7" s="170"/>
      <c r="C7" s="170"/>
      <c r="D7" s="182"/>
      <c r="E7" s="183"/>
      <c r="F7" s="183"/>
      <c r="G7" s="184"/>
      <c r="H7" s="172"/>
      <c r="I7" s="172"/>
      <c r="J7" s="172"/>
    </row>
    <row r="8" spans="1:11" ht="12.75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5</v>
      </c>
      <c r="K8" s="84"/>
    </row>
    <row r="9" spans="1:10" s="87" customFormat="1" ht="12.75">
      <c r="A9" s="85">
        <v>1</v>
      </c>
      <c r="B9" s="86" t="s">
        <v>234</v>
      </c>
      <c r="C9" s="86">
        <v>1</v>
      </c>
      <c r="D9" s="86">
        <v>23988.65</v>
      </c>
      <c r="E9" s="86"/>
      <c r="F9" s="86"/>
      <c r="G9" s="86"/>
      <c r="H9" s="86"/>
      <c r="I9" s="86"/>
      <c r="J9" s="86">
        <f>ROUNDUP(D9*12,-1)</f>
        <v>287870</v>
      </c>
    </row>
    <row r="10" spans="1:11" s="87" customFormat="1" ht="25.5">
      <c r="A10" s="85" t="s">
        <v>111</v>
      </c>
      <c r="B10" s="86" t="s">
        <v>235</v>
      </c>
      <c r="C10" s="86">
        <v>2.5</v>
      </c>
      <c r="D10" s="86">
        <v>45611.88</v>
      </c>
      <c r="E10" s="86"/>
      <c r="F10" s="86"/>
      <c r="G10" s="86"/>
      <c r="H10" s="86"/>
      <c r="I10" s="86"/>
      <c r="J10" s="86">
        <f>ROUNDUP(D10*12,-1)</f>
        <v>547350</v>
      </c>
      <c r="K10" s="87">
        <f>J10/12/C10</f>
        <v>18245</v>
      </c>
    </row>
    <row r="11" spans="1:10" s="87" customFormat="1" ht="12.75">
      <c r="A11" s="85" t="s">
        <v>333</v>
      </c>
      <c r="B11" s="86" t="s">
        <v>236</v>
      </c>
      <c r="C11" s="86">
        <v>1.15</v>
      </c>
      <c r="D11" s="86">
        <v>14879.7</v>
      </c>
      <c r="E11" s="86"/>
      <c r="F11" s="86"/>
      <c r="G11" s="86"/>
      <c r="H11" s="86"/>
      <c r="I11" s="86"/>
      <c r="J11" s="86">
        <f>ROUNDUP(D11*12,-1)+82500</f>
        <v>261060</v>
      </c>
    </row>
    <row r="12" spans="1:10" s="87" customFormat="1" ht="12.75">
      <c r="A12" s="85" t="s">
        <v>112</v>
      </c>
      <c r="B12" s="86" t="s">
        <v>346</v>
      </c>
      <c r="C12" s="86">
        <v>1</v>
      </c>
      <c r="D12" s="86">
        <v>13890</v>
      </c>
      <c r="E12" s="86"/>
      <c r="F12" s="86"/>
      <c r="G12" s="86"/>
      <c r="H12" s="86"/>
      <c r="I12" s="86"/>
      <c r="J12" s="86">
        <f>ROUNDUP(D12*12,-1)</f>
        <v>166680</v>
      </c>
    </row>
    <row r="13" spans="1:10" s="87" customFormat="1" ht="25.5">
      <c r="A13" s="85" t="s">
        <v>113</v>
      </c>
      <c r="B13" s="86" t="s">
        <v>332</v>
      </c>
      <c r="C13" s="86">
        <v>0.5</v>
      </c>
      <c r="D13" s="86">
        <v>6945</v>
      </c>
      <c r="E13" s="86"/>
      <c r="F13" s="86"/>
      <c r="G13" s="86"/>
      <c r="H13" s="86"/>
      <c r="I13" s="86"/>
      <c r="J13" s="86">
        <f>ROUNDUP(D13*12,-1)</f>
        <v>83340</v>
      </c>
    </row>
    <row r="14" spans="1:10" s="87" customFormat="1" ht="14.25" customHeight="1">
      <c r="A14" s="85" t="s">
        <v>114</v>
      </c>
      <c r="B14" s="86" t="s">
        <v>237</v>
      </c>
      <c r="C14" s="86">
        <v>1</v>
      </c>
      <c r="D14" s="86">
        <v>13890</v>
      </c>
      <c r="E14" s="86"/>
      <c r="F14" s="86"/>
      <c r="G14" s="86"/>
      <c r="H14" s="86"/>
      <c r="I14" s="86"/>
      <c r="J14" s="86">
        <f>ROUNDUP(D14*12,-3)</f>
        <v>167000</v>
      </c>
    </row>
    <row r="15" spans="1:11" s="87" customFormat="1" ht="12.75" hidden="1">
      <c r="A15" s="85" t="s">
        <v>347</v>
      </c>
      <c r="B15" s="86" t="s">
        <v>348</v>
      </c>
      <c r="C15" s="86"/>
      <c r="D15" s="86"/>
      <c r="E15" s="86"/>
      <c r="F15" s="86"/>
      <c r="G15" s="86"/>
      <c r="H15" s="86"/>
      <c r="I15" s="86"/>
      <c r="J15" s="86">
        <f>ROUNDUP(D15*12,-3)</f>
        <v>0</v>
      </c>
      <c r="K15" s="88"/>
    </row>
    <row r="16" spans="1:11" s="87" customFormat="1" ht="12.75">
      <c r="A16" s="173" t="s">
        <v>115</v>
      </c>
      <c r="B16" s="174"/>
      <c r="C16" s="86">
        <f>SUM(C9:C15)</f>
        <v>7.15</v>
      </c>
      <c r="D16" s="86">
        <f>SUM(D9:D15)</f>
        <v>119205.23</v>
      </c>
      <c r="E16" s="86" t="s">
        <v>22</v>
      </c>
      <c r="F16" s="86" t="s">
        <v>22</v>
      </c>
      <c r="G16" s="86" t="s">
        <v>22</v>
      </c>
      <c r="H16" s="86" t="s">
        <v>22</v>
      </c>
      <c r="I16" s="86" t="s">
        <v>22</v>
      </c>
      <c r="J16" s="86">
        <f>SUM(J9:J15)</f>
        <v>1513300</v>
      </c>
      <c r="K16" s="89">
        <f>J16*30.2%</f>
        <v>457016.6</v>
      </c>
    </row>
    <row r="17" ht="11.25" customHeight="1">
      <c r="K17" s="84"/>
    </row>
    <row r="18" spans="1:11" ht="12.75" customHeight="1">
      <c r="A18" s="167" t="s">
        <v>107</v>
      </c>
      <c r="B18" s="167"/>
      <c r="C18" s="175"/>
      <c r="D18" s="175"/>
      <c r="E18" s="81"/>
      <c r="K18" s="84"/>
    </row>
    <row r="19" spans="1:11" ht="12.75">
      <c r="A19" s="167" t="s">
        <v>349</v>
      </c>
      <c r="B19" s="167"/>
      <c r="C19" s="167"/>
      <c r="D19" s="167"/>
      <c r="K19" s="84"/>
    </row>
    <row r="20" spans="1:11" ht="25.5">
      <c r="A20" s="83" t="str">
        <f>A5</f>
        <v>№ п/п</v>
      </c>
      <c r="B20" s="82" t="s">
        <v>117</v>
      </c>
      <c r="C20" s="82" t="s">
        <v>350</v>
      </c>
      <c r="K20" s="84">
        <v>2026000</v>
      </c>
    </row>
    <row r="21" spans="1:11" ht="12.75">
      <c r="A21" s="83">
        <v>1</v>
      </c>
      <c r="B21" s="83">
        <v>2</v>
      </c>
      <c r="C21" s="83">
        <v>3</v>
      </c>
      <c r="K21" s="84">
        <f>K20*97.5%</f>
        <v>1975350</v>
      </c>
    </row>
    <row r="22" spans="1:11" ht="25.5">
      <c r="A22" s="90">
        <v>1</v>
      </c>
      <c r="B22" s="91" t="s">
        <v>351</v>
      </c>
      <c r="C22" s="92">
        <v>5000</v>
      </c>
      <c r="K22" s="84">
        <f>K20*2.5%</f>
        <v>50650</v>
      </c>
    </row>
    <row r="23" spans="1:3" ht="15" customHeight="1">
      <c r="A23" s="171" t="s">
        <v>115</v>
      </c>
      <c r="B23" s="171"/>
      <c r="C23" s="92">
        <f>SUM(C22)</f>
        <v>5000</v>
      </c>
    </row>
    <row r="24" ht="5.25" customHeight="1"/>
    <row r="25" spans="1:12" ht="12.75">
      <c r="A25" s="167" t="s">
        <v>107</v>
      </c>
      <c r="B25" s="167"/>
      <c r="C25" s="175" t="s">
        <v>352</v>
      </c>
      <c r="D25" s="175"/>
      <c r="E25" s="175"/>
      <c r="F25" s="175"/>
      <c r="G25" s="175"/>
      <c r="H25" s="175"/>
      <c r="I25" s="175"/>
      <c r="J25" s="175"/>
      <c r="K25" s="81"/>
      <c r="L25" s="81"/>
    </row>
    <row r="26" spans="4:12" ht="5.25" customHeight="1">
      <c r="D26" s="78"/>
      <c r="E26" s="78"/>
      <c r="F26" s="78"/>
      <c r="G26" s="78"/>
      <c r="H26" s="78"/>
      <c r="I26" s="78"/>
      <c r="J26" s="78"/>
      <c r="K26" s="78"/>
      <c r="L26" s="78"/>
    </row>
    <row r="27" spans="1:10" ht="12.75" customHeight="1">
      <c r="A27" s="168" t="s">
        <v>340</v>
      </c>
      <c r="B27" s="168" t="s">
        <v>341</v>
      </c>
      <c r="C27" s="168" t="s">
        <v>342</v>
      </c>
      <c r="D27" s="176" t="s">
        <v>353</v>
      </c>
      <c r="E27" s="93"/>
      <c r="F27" s="93"/>
      <c r="G27" s="94"/>
      <c r="H27" s="168" t="s">
        <v>343</v>
      </c>
      <c r="I27" s="168" t="s">
        <v>344</v>
      </c>
      <c r="J27" s="168" t="s">
        <v>350</v>
      </c>
    </row>
    <row r="28" spans="1:10" ht="12.75" customHeight="1">
      <c r="A28" s="169"/>
      <c r="B28" s="169"/>
      <c r="C28" s="169"/>
      <c r="D28" s="179"/>
      <c r="E28" s="172" t="s">
        <v>24</v>
      </c>
      <c r="F28" s="172"/>
      <c r="G28" s="172"/>
      <c r="H28" s="169"/>
      <c r="I28" s="169"/>
      <c r="J28" s="169"/>
    </row>
    <row r="29" spans="1:10" ht="38.25">
      <c r="A29" s="170"/>
      <c r="B29" s="170"/>
      <c r="C29" s="170"/>
      <c r="D29" s="182"/>
      <c r="E29" s="83" t="s">
        <v>354</v>
      </c>
      <c r="F29" s="83" t="s">
        <v>355</v>
      </c>
      <c r="G29" s="83" t="s">
        <v>356</v>
      </c>
      <c r="H29" s="170"/>
      <c r="I29" s="170"/>
      <c r="J29" s="170"/>
    </row>
    <row r="30" spans="1:10" ht="12.75">
      <c r="A30" s="83">
        <v>1</v>
      </c>
      <c r="B30" s="83">
        <v>2</v>
      </c>
      <c r="C30" s="83">
        <v>3</v>
      </c>
      <c r="D30" s="83">
        <v>4</v>
      </c>
      <c r="E30" s="83">
        <v>5</v>
      </c>
      <c r="F30" s="83">
        <v>6</v>
      </c>
      <c r="G30" s="83">
        <v>7</v>
      </c>
      <c r="H30" s="83">
        <v>8</v>
      </c>
      <c r="I30" s="83">
        <v>9</v>
      </c>
      <c r="J30" s="83">
        <v>5</v>
      </c>
    </row>
    <row r="31" spans="1:10" s="87" customFormat="1" ht="25.5" hidden="1">
      <c r="A31" s="85" t="s">
        <v>357</v>
      </c>
      <c r="B31" s="86" t="s">
        <v>358</v>
      </c>
      <c r="C31" s="86"/>
      <c r="D31" s="86"/>
      <c r="E31" s="86"/>
      <c r="F31" s="86"/>
      <c r="G31" s="86"/>
      <c r="H31" s="86"/>
      <c r="I31" s="86"/>
      <c r="J31" s="86">
        <f>ROUNDUP(D31*12,-3)</f>
        <v>0</v>
      </c>
    </row>
    <row r="32" spans="1:11" s="87" customFormat="1" ht="12.75">
      <c r="A32" s="85" t="s">
        <v>357</v>
      </c>
      <c r="B32" s="86" t="s">
        <v>237</v>
      </c>
      <c r="C32" s="86">
        <v>6.65</v>
      </c>
      <c r="D32" s="86">
        <v>95569.04</v>
      </c>
      <c r="E32" s="86"/>
      <c r="F32" s="86"/>
      <c r="G32" s="86"/>
      <c r="H32" s="86"/>
      <c r="I32" s="86"/>
      <c r="J32" s="86">
        <f>ROUNDUP(D32*12,-1)-5+53436</f>
        <v>1200261</v>
      </c>
      <c r="K32" s="87">
        <f>1145325+54936</f>
        <v>1200261</v>
      </c>
    </row>
    <row r="33" spans="1:11" s="87" customFormat="1" ht="12.75">
      <c r="A33" s="173" t="s">
        <v>115</v>
      </c>
      <c r="B33" s="174"/>
      <c r="C33" s="86">
        <f>C31+C32</f>
        <v>6.65</v>
      </c>
      <c r="D33" s="86"/>
      <c r="E33" s="86" t="s">
        <v>22</v>
      </c>
      <c r="F33" s="86" t="s">
        <v>22</v>
      </c>
      <c r="G33" s="86" t="s">
        <v>22</v>
      </c>
      <c r="H33" s="86" t="s">
        <v>22</v>
      </c>
      <c r="I33" s="86" t="s">
        <v>22</v>
      </c>
      <c r="J33" s="86">
        <f>SUM(J31:J32)</f>
        <v>1200261</v>
      </c>
      <c r="K33" s="87">
        <f>K32-J33</f>
        <v>0</v>
      </c>
    </row>
    <row r="34" ht="9" customHeight="1">
      <c r="K34" s="84"/>
    </row>
    <row r="35" spans="1:4" ht="12.75">
      <c r="A35" s="167" t="s">
        <v>107</v>
      </c>
      <c r="B35" s="167"/>
      <c r="C35" s="175"/>
      <c r="D35" s="175"/>
    </row>
    <row r="36" spans="1:4" ht="12.75">
      <c r="A36" s="167" t="s">
        <v>359</v>
      </c>
      <c r="B36" s="167"/>
      <c r="C36" s="167"/>
      <c r="D36" s="167"/>
    </row>
    <row r="37" spans="1:3" ht="25.5">
      <c r="A37" s="83" t="str">
        <f>A27</f>
        <v>№ п/п</v>
      </c>
      <c r="B37" s="82" t="s">
        <v>117</v>
      </c>
      <c r="C37" s="82" t="str">
        <f>C20</f>
        <v>Фонд оплаты труда в год, руб</v>
      </c>
    </row>
    <row r="38" spans="1:3" ht="12.75">
      <c r="A38" s="83">
        <v>1</v>
      </c>
      <c r="B38" s="83">
        <v>2</v>
      </c>
      <c r="C38" s="83">
        <v>3</v>
      </c>
    </row>
    <row r="39" spans="1:3" ht="25.5">
      <c r="A39" s="90">
        <v>1</v>
      </c>
      <c r="B39" s="91" t="s">
        <v>351</v>
      </c>
      <c r="C39" s="92">
        <v>2000</v>
      </c>
    </row>
    <row r="40" spans="1:3" ht="12.75">
      <c r="A40" s="171" t="s">
        <v>115</v>
      </c>
      <c r="B40" s="171"/>
      <c r="C40" s="92">
        <f>SUM(C39)</f>
        <v>2000</v>
      </c>
    </row>
    <row r="41" ht="6" customHeight="1"/>
    <row r="42" spans="1:4" ht="15" customHeight="1">
      <c r="A42" s="167" t="str">
        <f>'стр 1'!J10</f>
        <v>Заведующий  МДОБУ № 33</v>
      </c>
      <c r="B42" s="167"/>
      <c r="D42" s="80" t="str">
        <f>'стр 1'!M12</f>
        <v>Н.А. Чаплыгина</v>
      </c>
    </row>
  </sheetData>
  <sheetProtection/>
  <mergeCells count="31">
    <mergeCell ref="J5:J7"/>
    <mergeCell ref="C25:J25"/>
    <mergeCell ref="A1:J1"/>
    <mergeCell ref="A3:B3"/>
    <mergeCell ref="C3:J3"/>
    <mergeCell ref="A5:A7"/>
    <mergeCell ref="B5:B7"/>
    <mergeCell ref="C5:C7"/>
    <mergeCell ref="H27:H29"/>
    <mergeCell ref="I27:I29"/>
    <mergeCell ref="A16:B16"/>
    <mergeCell ref="A18:B18"/>
    <mergeCell ref="C18:D18"/>
    <mergeCell ref="H5:H7"/>
    <mergeCell ref="A23:B23"/>
    <mergeCell ref="J27:J29"/>
    <mergeCell ref="E28:G28"/>
    <mergeCell ref="A33:B33"/>
    <mergeCell ref="A35:B35"/>
    <mergeCell ref="C35:D35"/>
    <mergeCell ref="D5:G7"/>
    <mergeCell ref="A27:A29"/>
    <mergeCell ref="I5:I7"/>
    <mergeCell ref="C27:C29"/>
    <mergeCell ref="D27:D29"/>
    <mergeCell ref="A36:D36"/>
    <mergeCell ref="A19:D19"/>
    <mergeCell ref="B27:B29"/>
    <mergeCell ref="A25:B25"/>
    <mergeCell ref="A40:B40"/>
    <mergeCell ref="A42:B42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9"/>
  <sheetViews>
    <sheetView view="pageBreakPreview" zoomScaleSheetLayoutView="100" zoomScalePageLayoutView="0" workbookViewId="0" topLeftCell="A1">
      <selection activeCell="DD50" sqref="DD50"/>
    </sheetView>
  </sheetViews>
  <sheetFormatPr defaultColWidth="1.1484375" defaultRowHeight="15"/>
  <cols>
    <col min="1" max="1" width="7.421875" style="13" bestFit="1" customWidth="1"/>
    <col min="2" max="17" width="1.1484375" style="13" customWidth="1"/>
    <col min="18" max="18" width="10.00390625" style="13" bestFit="1" customWidth="1"/>
    <col min="19" max="30" width="1.1484375" style="13" customWidth="1"/>
    <col min="31" max="31" width="7.421875" style="13" bestFit="1" customWidth="1"/>
    <col min="32" max="16384" width="1.1484375" style="13" customWidth="1"/>
  </cols>
  <sheetData>
    <row r="1" spans="1:80" s="11" customFormat="1" ht="15.75">
      <c r="A1" s="187" t="s">
        <v>243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</row>
    <row r="2" spans="1:80" s="11" customFormat="1" ht="15.7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</row>
    <row r="3" spans="1:80" s="10" customFormat="1" ht="15.75">
      <c r="A3" s="187" t="s">
        <v>107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8" t="s">
        <v>298</v>
      </c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</row>
    <row r="4" spans="1:80" s="14" customFormat="1" ht="9.75">
      <c r="A4" s="189"/>
      <c r="B4" s="189"/>
      <c r="C4" s="189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</row>
    <row r="5" spans="1:80" ht="12.75">
      <c r="A5" s="204" t="s">
        <v>109</v>
      </c>
      <c r="B5" s="205"/>
      <c r="C5" s="205"/>
      <c r="D5" s="206"/>
      <c r="E5" s="204" t="s">
        <v>117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6"/>
      <c r="AJ5" s="204" t="s">
        <v>118</v>
      </c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6"/>
      <c r="AX5" s="204" t="s">
        <v>119</v>
      </c>
      <c r="AY5" s="205"/>
      <c r="AZ5" s="205"/>
      <c r="BA5" s="205"/>
      <c r="BB5" s="205"/>
      <c r="BC5" s="205"/>
      <c r="BD5" s="205"/>
      <c r="BE5" s="205"/>
      <c r="BF5" s="206"/>
      <c r="BG5" s="204" t="s">
        <v>119</v>
      </c>
      <c r="BH5" s="205"/>
      <c r="BI5" s="205"/>
      <c r="BJ5" s="205"/>
      <c r="BK5" s="205"/>
      <c r="BL5" s="205"/>
      <c r="BM5" s="205"/>
      <c r="BN5" s="205"/>
      <c r="BO5" s="206"/>
      <c r="BP5" s="204" t="s">
        <v>120</v>
      </c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6"/>
    </row>
    <row r="6" spans="1:80" ht="12.75">
      <c r="A6" s="207" t="s">
        <v>110</v>
      </c>
      <c r="B6" s="208"/>
      <c r="C6" s="208"/>
      <c r="D6" s="209"/>
      <c r="E6" s="207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9"/>
      <c r="AJ6" s="207" t="s">
        <v>121</v>
      </c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9"/>
      <c r="AX6" s="207" t="s">
        <v>122</v>
      </c>
      <c r="AY6" s="208"/>
      <c r="AZ6" s="208"/>
      <c r="BA6" s="208"/>
      <c r="BB6" s="208"/>
      <c r="BC6" s="208"/>
      <c r="BD6" s="208"/>
      <c r="BE6" s="208"/>
      <c r="BF6" s="209"/>
      <c r="BG6" s="207" t="s">
        <v>123</v>
      </c>
      <c r="BH6" s="208"/>
      <c r="BI6" s="208"/>
      <c r="BJ6" s="208"/>
      <c r="BK6" s="208"/>
      <c r="BL6" s="208"/>
      <c r="BM6" s="208"/>
      <c r="BN6" s="208"/>
      <c r="BO6" s="209"/>
      <c r="BP6" s="207" t="s">
        <v>124</v>
      </c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9"/>
    </row>
    <row r="7" spans="1:80" ht="12.75">
      <c r="A7" s="207"/>
      <c r="B7" s="208"/>
      <c r="C7" s="208"/>
      <c r="D7" s="209"/>
      <c r="E7" s="207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9"/>
      <c r="AJ7" s="207" t="s">
        <v>125</v>
      </c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9"/>
      <c r="AX7" s="207" t="s">
        <v>126</v>
      </c>
      <c r="AY7" s="208"/>
      <c r="AZ7" s="208"/>
      <c r="BA7" s="208"/>
      <c r="BB7" s="208"/>
      <c r="BC7" s="208"/>
      <c r="BD7" s="208"/>
      <c r="BE7" s="208"/>
      <c r="BF7" s="209"/>
      <c r="BG7" s="207"/>
      <c r="BH7" s="208"/>
      <c r="BI7" s="208"/>
      <c r="BJ7" s="208"/>
      <c r="BK7" s="208"/>
      <c r="BL7" s="208"/>
      <c r="BM7" s="208"/>
      <c r="BN7" s="208"/>
      <c r="BO7" s="209"/>
      <c r="BP7" s="207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9"/>
    </row>
    <row r="8" spans="1:80" ht="12.75">
      <c r="A8" s="256"/>
      <c r="B8" s="257"/>
      <c r="C8" s="257"/>
      <c r="D8" s="258"/>
      <c r="E8" s="256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8"/>
      <c r="AJ8" s="256" t="s">
        <v>127</v>
      </c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8"/>
      <c r="AX8" s="256"/>
      <c r="AY8" s="257"/>
      <c r="AZ8" s="257"/>
      <c r="BA8" s="257"/>
      <c r="BB8" s="257"/>
      <c r="BC8" s="257"/>
      <c r="BD8" s="257"/>
      <c r="BE8" s="257"/>
      <c r="BF8" s="258"/>
      <c r="BG8" s="256"/>
      <c r="BH8" s="257"/>
      <c r="BI8" s="257"/>
      <c r="BJ8" s="257"/>
      <c r="BK8" s="257"/>
      <c r="BL8" s="257"/>
      <c r="BM8" s="257"/>
      <c r="BN8" s="257"/>
      <c r="BO8" s="258"/>
      <c r="BP8" s="256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8"/>
    </row>
    <row r="9" spans="1:80" ht="12.75">
      <c r="A9" s="256">
        <v>1</v>
      </c>
      <c r="B9" s="257"/>
      <c r="C9" s="257"/>
      <c r="D9" s="258"/>
      <c r="E9" s="256">
        <v>2</v>
      </c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8"/>
      <c r="AJ9" s="256">
        <v>3</v>
      </c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8"/>
      <c r="AX9" s="256">
        <v>4</v>
      </c>
      <c r="AY9" s="257"/>
      <c r="AZ9" s="257"/>
      <c r="BA9" s="257"/>
      <c r="BB9" s="257"/>
      <c r="BC9" s="257"/>
      <c r="BD9" s="257"/>
      <c r="BE9" s="257"/>
      <c r="BF9" s="258"/>
      <c r="BG9" s="256">
        <v>5</v>
      </c>
      <c r="BH9" s="257"/>
      <c r="BI9" s="257"/>
      <c r="BJ9" s="257"/>
      <c r="BK9" s="257"/>
      <c r="BL9" s="257"/>
      <c r="BM9" s="257"/>
      <c r="BN9" s="257"/>
      <c r="BO9" s="258"/>
      <c r="BP9" s="256">
        <v>6</v>
      </c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8"/>
    </row>
    <row r="10" spans="1:80" ht="66.75" customHeight="1">
      <c r="A10" s="259">
        <v>1</v>
      </c>
      <c r="B10" s="260"/>
      <c r="C10" s="260"/>
      <c r="D10" s="261"/>
      <c r="E10" s="265" t="s">
        <v>299</v>
      </c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7"/>
      <c r="AJ10" s="247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9"/>
      <c r="AX10" s="247"/>
      <c r="AY10" s="248"/>
      <c r="AZ10" s="248"/>
      <c r="BA10" s="248"/>
      <c r="BB10" s="248"/>
      <c r="BC10" s="248"/>
      <c r="BD10" s="248"/>
      <c r="BE10" s="248"/>
      <c r="BF10" s="249"/>
      <c r="BG10" s="247"/>
      <c r="BH10" s="248"/>
      <c r="BI10" s="248"/>
      <c r="BJ10" s="248"/>
      <c r="BK10" s="248"/>
      <c r="BL10" s="248"/>
      <c r="BM10" s="248"/>
      <c r="BN10" s="248"/>
      <c r="BO10" s="249"/>
      <c r="BP10" s="268">
        <v>1600</v>
      </c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70"/>
    </row>
    <row r="11" spans="1:80" ht="12.75">
      <c r="A11" s="191"/>
      <c r="B11" s="192"/>
      <c r="C11" s="192"/>
      <c r="D11" s="193"/>
      <c r="E11" s="194" t="s">
        <v>115</v>
      </c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197" t="s">
        <v>22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9"/>
      <c r="AX11" s="197" t="s">
        <v>22</v>
      </c>
      <c r="AY11" s="198"/>
      <c r="AZ11" s="198"/>
      <c r="BA11" s="198"/>
      <c r="BB11" s="198"/>
      <c r="BC11" s="198"/>
      <c r="BD11" s="198"/>
      <c r="BE11" s="198"/>
      <c r="BF11" s="199"/>
      <c r="BG11" s="197" t="s">
        <v>22</v>
      </c>
      <c r="BH11" s="198"/>
      <c r="BI11" s="198"/>
      <c r="BJ11" s="198"/>
      <c r="BK11" s="198"/>
      <c r="BL11" s="198"/>
      <c r="BM11" s="198"/>
      <c r="BN11" s="198"/>
      <c r="BO11" s="199"/>
      <c r="BP11" s="271">
        <f>BP10</f>
        <v>1600</v>
      </c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3"/>
    </row>
    <row r="12" spans="1:80" ht="12.7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</row>
    <row r="13" spans="1:80" ht="12.75" hidden="1">
      <c r="A13" s="18"/>
      <c r="B13" s="18"/>
      <c r="C13" s="18"/>
      <c r="D13" s="1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</row>
    <row r="14" spans="1:80" s="10" customFormat="1" ht="15.75" hidden="1">
      <c r="A14" s="11" t="s">
        <v>107</v>
      </c>
      <c r="T14" s="203" t="s">
        <v>327</v>
      </c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</row>
    <row r="15" spans="1:80" s="14" customFormat="1" ht="9.75" hidden="1">
      <c r="A15" s="12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</row>
    <row r="16" spans="1:80" ht="12.75" hidden="1">
      <c r="A16" s="204" t="s">
        <v>109</v>
      </c>
      <c r="B16" s="205"/>
      <c r="C16" s="205"/>
      <c r="D16" s="206"/>
      <c r="E16" s="204" t="s">
        <v>117</v>
      </c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6"/>
      <c r="AJ16" s="204" t="s">
        <v>118</v>
      </c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6"/>
      <c r="AX16" s="204" t="s">
        <v>119</v>
      </c>
      <c r="AY16" s="205"/>
      <c r="AZ16" s="205"/>
      <c r="BA16" s="205"/>
      <c r="BB16" s="205"/>
      <c r="BC16" s="205"/>
      <c r="BD16" s="205"/>
      <c r="BE16" s="205"/>
      <c r="BF16" s="206"/>
      <c r="BG16" s="204" t="s">
        <v>119</v>
      </c>
      <c r="BH16" s="205"/>
      <c r="BI16" s="205"/>
      <c r="BJ16" s="205"/>
      <c r="BK16" s="205"/>
      <c r="BL16" s="205"/>
      <c r="BM16" s="205"/>
      <c r="BN16" s="205"/>
      <c r="BO16" s="206"/>
      <c r="BP16" s="204" t="s">
        <v>120</v>
      </c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6"/>
    </row>
    <row r="17" spans="1:80" ht="12.75" hidden="1">
      <c r="A17" s="207" t="s">
        <v>110</v>
      </c>
      <c r="B17" s="208"/>
      <c r="C17" s="208"/>
      <c r="D17" s="209"/>
      <c r="E17" s="207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9"/>
      <c r="AJ17" s="207" t="s">
        <v>121</v>
      </c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9"/>
      <c r="AX17" s="207" t="s">
        <v>122</v>
      </c>
      <c r="AY17" s="208"/>
      <c r="AZ17" s="208"/>
      <c r="BA17" s="208"/>
      <c r="BB17" s="208"/>
      <c r="BC17" s="208"/>
      <c r="BD17" s="208"/>
      <c r="BE17" s="208"/>
      <c r="BF17" s="209"/>
      <c r="BG17" s="207" t="s">
        <v>123</v>
      </c>
      <c r="BH17" s="208"/>
      <c r="BI17" s="208"/>
      <c r="BJ17" s="208"/>
      <c r="BK17" s="208"/>
      <c r="BL17" s="208"/>
      <c r="BM17" s="208"/>
      <c r="BN17" s="208"/>
      <c r="BO17" s="209"/>
      <c r="BP17" s="207" t="s">
        <v>124</v>
      </c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9"/>
    </row>
    <row r="18" spans="1:80" ht="12.75" hidden="1">
      <c r="A18" s="207"/>
      <c r="B18" s="208"/>
      <c r="C18" s="208"/>
      <c r="D18" s="209"/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9"/>
      <c r="AJ18" s="207" t="s">
        <v>125</v>
      </c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9"/>
      <c r="AX18" s="207" t="s">
        <v>126</v>
      </c>
      <c r="AY18" s="208"/>
      <c r="AZ18" s="208"/>
      <c r="BA18" s="208"/>
      <c r="BB18" s="208"/>
      <c r="BC18" s="208"/>
      <c r="BD18" s="208"/>
      <c r="BE18" s="208"/>
      <c r="BF18" s="209"/>
      <c r="BG18" s="207"/>
      <c r="BH18" s="208"/>
      <c r="BI18" s="208"/>
      <c r="BJ18" s="208"/>
      <c r="BK18" s="208"/>
      <c r="BL18" s="208"/>
      <c r="BM18" s="208"/>
      <c r="BN18" s="208"/>
      <c r="BO18" s="209"/>
      <c r="BP18" s="207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</row>
    <row r="19" spans="1:80" ht="12.75" hidden="1">
      <c r="A19" s="256"/>
      <c r="B19" s="257"/>
      <c r="C19" s="257"/>
      <c r="D19" s="258"/>
      <c r="E19" s="256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8"/>
      <c r="AJ19" s="256" t="s">
        <v>127</v>
      </c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8"/>
      <c r="AX19" s="256"/>
      <c r="AY19" s="257"/>
      <c r="AZ19" s="257"/>
      <c r="BA19" s="257"/>
      <c r="BB19" s="257"/>
      <c r="BC19" s="257"/>
      <c r="BD19" s="257"/>
      <c r="BE19" s="257"/>
      <c r="BF19" s="258"/>
      <c r="BG19" s="256"/>
      <c r="BH19" s="257"/>
      <c r="BI19" s="257"/>
      <c r="BJ19" s="257"/>
      <c r="BK19" s="257"/>
      <c r="BL19" s="257"/>
      <c r="BM19" s="257"/>
      <c r="BN19" s="257"/>
      <c r="BO19" s="258"/>
      <c r="BP19" s="256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8"/>
    </row>
    <row r="20" spans="1:80" ht="12.75" hidden="1">
      <c r="A20" s="256">
        <v>1</v>
      </c>
      <c r="B20" s="257"/>
      <c r="C20" s="257"/>
      <c r="D20" s="258"/>
      <c r="E20" s="256">
        <v>2</v>
      </c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8"/>
      <c r="AJ20" s="256">
        <v>3</v>
      </c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8"/>
      <c r="AX20" s="256">
        <v>4</v>
      </c>
      <c r="AY20" s="257"/>
      <c r="AZ20" s="257"/>
      <c r="BA20" s="257"/>
      <c r="BB20" s="257"/>
      <c r="BC20" s="257"/>
      <c r="BD20" s="257"/>
      <c r="BE20" s="257"/>
      <c r="BF20" s="258"/>
      <c r="BG20" s="256">
        <v>5</v>
      </c>
      <c r="BH20" s="257"/>
      <c r="BI20" s="257"/>
      <c r="BJ20" s="257"/>
      <c r="BK20" s="257"/>
      <c r="BL20" s="257"/>
      <c r="BM20" s="257"/>
      <c r="BN20" s="257"/>
      <c r="BO20" s="258"/>
      <c r="BP20" s="256">
        <v>6</v>
      </c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8"/>
    </row>
    <row r="21" spans="1:80" ht="12.75" hidden="1">
      <c r="A21" s="259">
        <v>1</v>
      </c>
      <c r="B21" s="260"/>
      <c r="C21" s="260"/>
      <c r="D21" s="261"/>
      <c r="E21" s="191" t="s">
        <v>322</v>
      </c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3"/>
      <c r="AJ21" s="247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9"/>
      <c r="AX21" s="247"/>
      <c r="AY21" s="248"/>
      <c r="AZ21" s="248"/>
      <c r="BA21" s="248"/>
      <c r="BB21" s="248"/>
      <c r="BC21" s="248"/>
      <c r="BD21" s="248"/>
      <c r="BE21" s="248"/>
      <c r="BF21" s="249"/>
      <c r="BG21" s="247"/>
      <c r="BH21" s="248"/>
      <c r="BI21" s="248"/>
      <c r="BJ21" s="248"/>
      <c r="BK21" s="248"/>
      <c r="BL21" s="248"/>
      <c r="BM21" s="248"/>
      <c r="BN21" s="248"/>
      <c r="BO21" s="249"/>
      <c r="BP21" s="262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4"/>
    </row>
    <row r="22" spans="1:80" ht="12.75" hidden="1">
      <c r="A22" s="191"/>
      <c r="B22" s="192"/>
      <c r="C22" s="192"/>
      <c r="D22" s="193"/>
      <c r="E22" s="194" t="s">
        <v>115</v>
      </c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6"/>
      <c r="AJ22" s="197" t="s">
        <v>22</v>
      </c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9"/>
      <c r="AX22" s="197" t="s">
        <v>22</v>
      </c>
      <c r="AY22" s="198"/>
      <c r="AZ22" s="198"/>
      <c r="BA22" s="198"/>
      <c r="BB22" s="198"/>
      <c r="BC22" s="198"/>
      <c r="BD22" s="198"/>
      <c r="BE22" s="198"/>
      <c r="BF22" s="199"/>
      <c r="BG22" s="197" t="s">
        <v>22</v>
      </c>
      <c r="BH22" s="198"/>
      <c r="BI22" s="198"/>
      <c r="BJ22" s="198"/>
      <c r="BK22" s="198"/>
      <c r="BL22" s="198"/>
      <c r="BM22" s="198"/>
      <c r="BN22" s="198"/>
      <c r="BO22" s="199"/>
      <c r="BP22" s="200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2"/>
    </row>
    <row r="23" spans="1:80" ht="12.75" hidden="1">
      <c r="A23" s="18"/>
      <c r="B23" s="18"/>
      <c r="C23" s="18"/>
      <c r="D23" s="1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ht="12.75" hidden="1">
      <c r="A24" s="18"/>
      <c r="B24" s="18"/>
      <c r="C24" s="18"/>
      <c r="D24" s="1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</row>
    <row r="25" spans="1:80" s="11" customFormat="1" ht="15.75" hidden="1">
      <c r="A25" s="187" t="s">
        <v>244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</row>
    <row r="26" spans="1:80" s="10" customFormat="1" ht="15.75" hidden="1">
      <c r="A26" s="11" t="s">
        <v>107</v>
      </c>
      <c r="T26" s="203" t="s">
        <v>318</v>
      </c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</row>
    <row r="27" s="14" customFormat="1" ht="8.25" hidden="1"/>
    <row r="28" spans="1:80" ht="12.75" hidden="1">
      <c r="A28" s="204" t="s">
        <v>109</v>
      </c>
      <c r="B28" s="205"/>
      <c r="C28" s="205"/>
      <c r="D28" s="206"/>
      <c r="E28" s="204" t="s">
        <v>117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6"/>
      <c r="AJ28" s="204" t="s">
        <v>128</v>
      </c>
      <c r="AK28" s="205"/>
      <c r="AL28" s="205"/>
      <c r="AM28" s="205"/>
      <c r="AN28" s="205"/>
      <c r="AO28" s="205"/>
      <c r="AP28" s="205"/>
      <c r="AQ28" s="205"/>
      <c r="AR28" s="205"/>
      <c r="AS28" s="205"/>
      <c r="AT28" s="206"/>
      <c r="AU28" s="204" t="s">
        <v>119</v>
      </c>
      <c r="AV28" s="205"/>
      <c r="AW28" s="205"/>
      <c r="AX28" s="205"/>
      <c r="AY28" s="205"/>
      <c r="AZ28" s="205"/>
      <c r="BA28" s="205"/>
      <c r="BB28" s="205"/>
      <c r="BC28" s="205"/>
      <c r="BD28" s="206"/>
      <c r="BE28" s="204" t="s">
        <v>129</v>
      </c>
      <c r="BF28" s="205"/>
      <c r="BG28" s="205"/>
      <c r="BH28" s="205"/>
      <c r="BI28" s="205"/>
      <c r="BJ28" s="205"/>
      <c r="BK28" s="205"/>
      <c r="BL28" s="205"/>
      <c r="BM28" s="205"/>
      <c r="BN28" s="205"/>
      <c r="BO28" s="206"/>
      <c r="BP28" s="204" t="s">
        <v>120</v>
      </c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6"/>
    </row>
    <row r="29" spans="1:80" ht="12.75" hidden="1">
      <c r="A29" s="207" t="s">
        <v>110</v>
      </c>
      <c r="B29" s="208"/>
      <c r="C29" s="208"/>
      <c r="D29" s="209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9"/>
      <c r="AJ29" s="207" t="s">
        <v>122</v>
      </c>
      <c r="AK29" s="208"/>
      <c r="AL29" s="208"/>
      <c r="AM29" s="208"/>
      <c r="AN29" s="208"/>
      <c r="AO29" s="208"/>
      <c r="AP29" s="208"/>
      <c r="AQ29" s="208"/>
      <c r="AR29" s="208"/>
      <c r="AS29" s="208"/>
      <c r="AT29" s="209"/>
      <c r="AU29" s="207" t="s">
        <v>130</v>
      </c>
      <c r="AV29" s="208"/>
      <c r="AW29" s="208"/>
      <c r="AX29" s="208"/>
      <c r="AY29" s="208"/>
      <c r="AZ29" s="208"/>
      <c r="BA29" s="208"/>
      <c r="BB29" s="208"/>
      <c r="BC29" s="208"/>
      <c r="BD29" s="209"/>
      <c r="BE29" s="207" t="s">
        <v>131</v>
      </c>
      <c r="BF29" s="208"/>
      <c r="BG29" s="208"/>
      <c r="BH29" s="208"/>
      <c r="BI29" s="208"/>
      <c r="BJ29" s="208"/>
      <c r="BK29" s="208"/>
      <c r="BL29" s="208"/>
      <c r="BM29" s="208"/>
      <c r="BN29" s="208"/>
      <c r="BO29" s="209"/>
      <c r="BP29" s="207" t="s">
        <v>124</v>
      </c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</row>
    <row r="30" spans="1:80" ht="12.75" hidden="1">
      <c r="A30" s="207"/>
      <c r="B30" s="208"/>
      <c r="C30" s="208"/>
      <c r="D30" s="209"/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9"/>
      <c r="AJ30" s="207" t="s">
        <v>132</v>
      </c>
      <c r="AK30" s="208"/>
      <c r="AL30" s="208"/>
      <c r="AM30" s="208"/>
      <c r="AN30" s="208"/>
      <c r="AO30" s="208"/>
      <c r="AP30" s="208"/>
      <c r="AQ30" s="208"/>
      <c r="AR30" s="208"/>
      <c r="AS30" s="208"/>
      <c r="AT30" s="209"/>
      <c r="AU30" s="207" t="s">
        <v>133</v>
      </c>
      <c r="AV30" s="208"/>
      <c r="AW30" s="208"/>
      <c r="AX30" s="208"/>
      <c r="AY30" s="208"/>
      <c r="AZ30" s="208"/>
      <c r="BA30" s="208"/>
      <c r="BB30" s="208"/>
      <c r="BC30" s="208"/>
      <c r="BD30" s="209"/>
      <c r="BE30" s="207" t="s">
        <v>134</v>
      </c>
      <c r="BF30" s="208"/>
      <c r="BG30" s="208"/>
      <c r="BH30" s="208"/>
      <c r="BI30" s="208"/>
      <c r="BJ30" s="208"/>
      <c r="BK30" s="208"/>
      <c r="BL30" s="208"/>
      <c r="BM30" s="208"/>
      <c r="BN30" s="208"/>
      <c r="BO30" s="209"/>
      <c r="BP30" s="207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</row>
    <row r="31" spans="1:80" ht="12.75" hidden="1">
      <c r="A31" s="256"/>
      <c r="B31" s="257"/>
      <c r="C31" s="257"/>
      <c r="D31" s="258"/>
      <c r="E31" s="256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8"/>
      <c r="AJ31" s="256" t="s">
        <v>135</v>
      </c>
      <c r="AK31" s="257"/>
      <c r="AL31" s="257"/>
      <c r="AM31" s="257"/>
      <c r="AN31" s="257"/>
      <c r="AO31" s="257"/>
      <c r="AP31" s="257"/>
      <c r="AQ31" s="257"/>
      <c r="AR31" s="257"/>
      <c r="AS31" s="257"/>
      <c r="AT31" s="258"/>
      <c r="AU31" s="256" t="s">
        <v>136</v>
      </c>
      <c r="AV31" s="257"/>
      <c r="AW31" s="257"/>
      <c r="AX31" s="257"/>
      <c r="AY31" s="257"/>
      <c r="AZ31" s="257"/>
      <c r="BA31" s="257"/>
      <c r="BB31" s="257"/>
      <c r="BC31" s="257"/>
      <c r="BD31" s="258"/>
      <c r="BE31" s="256" t="s">
        <v>137</v>
      </c>
      <c r="BF31" s="257"/>
      <c r="BG31" s="257"/>
      <c r="BH31" s="257"/>
      <c r="BI31" s="257"/>
      <c r="BJ31" s="257"/>
      <c r="BK31" s="257"/>
      <c r="BL31" s="257"/>
      <c r="BM31" s="257"/>
      <c r="BN31" s="257"/>
      <c r="BO31" s="258"/>
      <c r="BP31" s="256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8"/>
    </row>
    <row r="32" spans="1:80" ht="12.75" hidden="1">
      <c r="A32" s="256">
        <v>1</v>
      </c>
      <c r="B32" s="257"/>
      <c r="C32" s="257"/>
      <c r="D32" s="258"/>
      <c r="E32" s="256">
        <v>2</v>
      </c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8"/>
      <c r="AJ32" s="256">
        <v>3</v>
      </c>
      <c r="AK32" s="257"/>
      <c r="AL32" s="257"/>
      <c r="AM32" s="257"/>
      <c r="AN32" s="257"/>
      <c r="AO32" s="257"/>
      <c r="AP32" s="257"/>
      <c r="AQ32" s="257"/>
      <c r="AR32" s="257"/>
      <c r="AS32" s="257"/>
      <c r="AT32" s="258"/>
      <c r="AU32" s="256">
        <v>4</v>
      </c>
      <c r="AV32" s="257"/>
      <c r="AW32" s="257"/>
      <c r="AX32" s="257"/>
      <c r="AY32" s="257"/>
      <c r="AZ32" s="257"/>
      <c r="BA32" s="257"/>
      <c r="BB32" s="257"/>
      <c r="BC32" s="257"/>
      <c r="BD32" s="258"/>
      <c r="BE32" s="256">
        <v>5</v>
      </c>
      <c r="BF32" s="257"/>
      <c r="BG32" s="257"/>
      <c r="BH32" s="257"/>
      <c r="BI32" s="257"/>
      <c r="BJ32" s="257"/>
      <c r="BK32" s="257"/>
      <c r="BL32" s="257"/>
      <c r="BM32" s="257"/>
      <c r="BN32" s="257"/>
      <c r="BO32" s="258"/>
      <c r="BP32" s="256">
        <v>6</v>
      </c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8"/>
    </row>
    <row r="33" spans="1:80" ht="12.75" hidden="1">
      <c r="A33" s="197">
        <v>1</v>
      </c>
      <c r="B33" s="198"/>
      <c r="C33" s="198"/>
      <c r="D33" s="199"/>
      <c r="E33" s="191" t="s">
        <v>239</v>
      </c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3"/>
      <c r="AJ33" s="247"/>
      <c r="AK33" s="248"/>
      <c r="AL33" s="248"/>
      <c r="AM33" s="248"/>
      <c r="AN33" s="248"/>
      <c r="AO33" s="248"/>
      <c r="AP33" s="248"/>
      <c r="AQ33" s="248"/>
      <c r="AR33" s="248"/>
      <c r="AS33" s="248"/>
      <c r="AT33" s="249"/>
      <c r="AU33" s="247"/>
      <c r="AV33" s="248"/>
      <c r="AW33" s="248"/>
      <c r="AX33" s="248"/>
      <c r="AY33" s="248"/>
      <c r="AZ33" s="248"/>
      <c r="BA33" s="248"/>
      <c r="BB33" s="248"/>
      <c r="BC33" s="248"/>
      <c r="BD33" s="249"/>
      <c r="BE33" s="247"/>
      <c r="BF33" s="248"/>
      <c r="BG33" s="248"/>
      <c r="BH33" s="248"/>
      <c r="BI33" s="248"/>
      <c r="BJ33" s="248"/>
      <c r="BK33" s="248"/>
      <c r="BL33" s="248"/>
      <c r="BM33" s="248"/>
      <c r="BN33" s="248"/>
      <c r="BO33" s="249"/>
      <c r="BP33" s="250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2"/>
    </row>
    <row r="34" spans="1:80" ht="12.75" hidden="1">
      <c r="A34" s="197"/>
      <c r="B34" s="198"/>
      <c r="C34" s="198"/>
      <c r="D34" s="199"/>
      <c r="E34" s="240" t="s">
        <v>115</v>
      </c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2"/>
      <c r="AJ34" s="243" t="s">
        <v>22</v>
      </c>
      <c r="AK34" s="244"/>
      <c r="AL34" s="244"/>
      <c r="AM34" s="244"/>
      <c r="AN34" s="244"/>
      <c r="AO34" s="244"/>
      <c r="AP34" s="244"/>
      <c r="AQ34" s="244"/>
      <c r="AR34" s="244"/>
      <c r="AS34" s="244"/>
      <c r="AT34" s="245"/>
      <c r="AU34" s="243" t="s">
        <v>22</v>
      </c>
      <c r="AV34" s="244"/>
      <c r="AW34" s="244"/>
      <c r="AX34" s="244"/>
      <c r="AY34" s="244"/>
      <c r="AZ34" s="244"/>
      <c r="BA34" s="244"/>
      <c r="BB34" s="244"/>
      <c r="BC34" s="244"/>
      <c r="BD34" s="245"/>
      <c r="BE34" s="243" t="s">
        <v>22</v>
      </c>
      <c r="BF34" s="244"/>
      <c r="BG34" s="244"/>
      <c r="BH34" s="244"/>
      <c r="BI34" s="244"/>
      <c r="BJ34" s="244"/>
      <c r="BK34" s="244"/>
      <c r="BL34" s="244"/>
      <c r="BM34" s="244"/>
      <c r="BN34" s="244"/>
      <c r="BO34" s="245"/>
      <c r="BP34" s="253">
        <f>BP33</f>
        <v>0</v>
      </c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5"/>
    </row>
    <row r="35" s="10" customFormat="1" ht="15.75" hidden="1"/>
    <row r="36" spans="1:80" s="10" customFormat="1" ht="15.75" hidden="1">
      <c r="A36" s="34" t="s">
        <v>107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246" t="s">
        <v>328</v>
      </c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</row>
    <row r="37" spans="1:80" s="14" customFormat="1" ht="9.75" hidden="1">
      <c r="A37" s="39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</row>
    <row r="38" spans="1:80" s="14" customFormat="1" ht="8.25" hidden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 ht="12.75" hidden="1">
      <c r="A39" s="237" t="s">
        <v>109</v>
      </c>
      <c r="B39" s="238"/>
      <c r="C39" s="238"/>
      <c r="D39" s="239"/>
      <c r="E39" s="237" t="s">
        <v>117</v>
      </c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9"/>
      <c r="AJ39" s="237" t="s">
        <v>128</v>
      </c>
      <c r="AK39" s="238"/>
      <c r="AL39" s="238"/>
      <c r="AM39" s="238"/>
      <c r="AN39" s="238"/>
      <c r="AO39" s="238"/>
      <c r="AP39" s="238"/>
      <c r="AQ39" s="238"/>
      <c r="AR39" s="238"/>
      <c r="AS39" s="238"/>
      <c r="AT39" s="239"/>
      <c r="AU39" s="237" t="s">
        <v>119</v>
      </c>
      <c r="AV39" s="238"/>
      <c r="AW39" s="238"/>
      <c r="AX39" s="238"/>
      <c r="AY39" s="238"/>
      <c r="AZ39" s="238"/>
      <c r="BA39" s="238"/>
      <c r="BB39" s="238"/>
      <c r="BC39" s="238"/>
      <c r="BD39" s="239"/>
      <c r="BE39" s="237" t="s">
        <v>129</v>
      </c>
      <c r="BF39" s="238"/>
      <c r="BG39" s="238"/>
      <c r="BH39" s="238"/>
      <c r="BI39" s="238"/>
      <c r="BJ39" s="238"/>
      <c r="BK39" s="238"/>
      <c r="BL39" s="238"/>
      <c r="BM39" s="238"/>
      <c r="BN39" s="238"/>
      <c r="BO39" s="239"/>
      <c r="BP39" s="237" t="s">
        <v>120</v>
      </c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9"/>
    </row>
    <row r="40" spans="1:80" ht="12.75" hidden="1">
      <c r="A40" s="234" t="s">
        <v>110</v>
      </c>
      <c r="B40" s="235"/>
      <c r="C40" s="235"/>
      <c r="D40" s="236"/>
      <c r="E40" s="234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6"/>
      <c r="AJ40" s="234" t="s">
        <v>122</v>
      </c>
      <c r="AK40" s="235"/>
      <c r="AL40" s="235"/>
      <c r="AM40" s="235"/>
      <c r="AN40" s="235"/>
      <c r="AO40" s="235"/>
      <c r="AP40" s="235"/>
      <c r="AQ40" s="235"/>
      <c r="AR40" s="235"/>
      <c r="AS40" s="235"/>
      <c r="AT40" s="236"/>
      <c r="AU40" s="234" t="s">
        <v>130</v>
      </c>
      <c r="AV40" s="235"/>
      <c r="AW40" s="235"/>
      <c r="AX40" s="235"/>
      <c r="AY40" s="235"/>
      <c r="AZ40" s="235"/>
      <c r="BA40" s="235"/>
      <c r="BB40" s="235"/>
      <c r="BC40" s="235"/>
      <c r="BD40" s="236"/>
      <c r="BE40" s="234" t="s">
        <v>131</v>
      </c>
      <c r="BF40" s="235"/>
      <c r="BG40" s="235"/>
      <c r="BH40" s="235"/>
      <c r="BI40" s="235"/>
      <c r="BJ40" s="235"/>
      <c r="BK40" s="235"/>
      <c r="BL40" s="235"/>
      <c r="BM40" s="235"/>
      <c r="BN40" s="235"/>
      <c r="BO40" s="236"/>
      <c r="BP40" s="234" t="s">
        <v>124</v>
      </c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6"/>
    </row>
    <row r="41" spans="1:80" ht="12.75" hidden="1">
      <c r="A41" s="234"/>
      <c r="B41" s="235"/>
      <c r="C41" s="235"/>
      <c r="D41" s="236"/>
      <c r="E41" s="234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6"/>
      <c r="AJ41" s="234" t="s">
        <v>132</v>
      </c>
      <c r="AK41" s="235"/>
      <c r="AL41" s="235"/>
      <c r="AM41" s="235"/>
      <c r="AN41" s="235"/>
      <c r="AO41" s="235"/>
      <c r="AP41" s="235"/>
      <c r="AQ41" s="235"/>
      <c r="AR41" s="235"/>
      <c r="AS41" s="235"/>
      <c r="AT41" s="236"/>
      <c r="AU41" s="234" t="s">
        <v>133</v>
      </c>
      <c r="AV41" s="235"/>
      <c r="AW41" s="235"/>
      <c r="AX41" s="235"/>
      <c r="AY41" s="235"/>
      <c r="AZ41" s="235"/>
      <c r="BA41" s="235"/>
      <c r="BB41" s="235"/>
      <c r="BC41" s="235"/>
      <c r="BD41" s="236"/>
      <c r="BE41" s="234" t="s">
        <v>134</v>
      </c>
      <c r="BF41" s="235"/>
      <c r="BG41" s="235"/>
      <c r="BH41" s="235"/>
      <c r="BI41" s="235"/>
      <c r="BJ41" s="235"/>
      <c r="BK41" s="235"/>
      <c r="BL41" s="235"/>
      <c r="BM41" s="235"/>
      <c r="BN41" s="235"/>
      <c r="BO41" s="236"/>
      <c r="BP41" s="234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6"/>
    </row>
    <row r="42" spans="1:80" ht="12.75" hidden="1">
      <c r="A42" s="228"/>
      <c r="B42" s="229"/>
      <c r="C42" s="229"/>
      <c r="D42" s="230"/>
      <c r="E42" s="228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30"/>
      <c r="AJ42" s="228" t="s">
        <v>135</v>
      </c>
      <c r="AK42" s="229"/>
      <c r="AL42" s="229"/>
      <c r="AM42" s="229"/>
      <c r="AN42" s="229"/>
      <c r="AO42" s="229"/>
      <c r="AP42" s="229"/>
      <c r="AQ42" s="229"/>
      <c r="AR42" s="229"/>
      <c r="AS42" s="229"/>
      <c r="AT42" s="230"/>
      <c r="AU42" s="228" t="s">
        <v>136</v>
      </c>
      <c r="AV42" s="229"/>
      <c r="AW42" s="229"/>
      <c r="AX42" s="229"/>
      <c r="AY42" s="229"/>
      <c r="AZ42" s="229"/>
      <c r="BA42" s="229"/>
      <c r="BB42" s="229"/>
      <c r="BC42" s="229"/>
      <c r="BD42" s="230"/>
      <c r="BE42" s="228" t="s">
        <v>137</v>
      </c>
      <c r="BF42" s="229"/>
      <c r="BG42" s="229"/>
      <c r="BH42" s="229"/>
      <c r="BI42" s="229"/>
      <c r="BJ42" s="229"/>
      <c r="BK42" s="229"/>
      <c r="BL42" s="229"/>
      <c r="BM42" s="229"/>
      <c r="BN42" s="229"/>
      <c r="BO42" s="230"/>
      <c r="BP42" s="228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30"/>
    </row>
    <row r="43" spans="1:80" ht="12.75" hidden="1">
      <c r="A43" s="228">
        <v>1</v>
      </c>
      <c r="B43" s="229"/>
      <c r="C43" s="229"/>
      <c r="D43" s="230"/>
      <c r="E43" s="228">
        <v>2</v>
      </c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30"/>
      <c r="AJ43" s="228">
        <v>3</v>
      </c>
      <c r="AK43" s="229"/>
      <c r="AL43" s="229"/>
      <c r="AM43" s="229"/>
      <c r="AN43" s="229"/>
      <c r="AO43" s="229"/>
      <c r="AP43" s="229"/>
      <c r="AQ43" s="229"/>
      <c r="AR43" s="229"/>
      <c r="AS43" s="229"/>
      <c r="AT43" s="230"/>
      <c r="AU43" s="228">
        <v>4</v>
      </c>
      <c r="AV43" s="229"/>
      <c r="AW43" s="229"/>
      <c r="AX43" s="229"/>
      <c r="AY43" s="229"/>
      <c r="AZ43" s="229"/>
      <c r="BA43" s="229"/>
      <c r="BB43" s="229"/>
      <c r="BC43" s="229"/>
      <c r="BD43" s="230"/>
      <c r="BE43" s="228">
        <v>5</v>
      </c>
      <c r="BF43" s="229"/>
      <c r="BG43" s="229"/>
      <c r="BH43" s="229"/>
      <c r="BI43" s="229"/>
      <c r="BJ43" s="229"/>
      <c r="BK43" s="229"/>
      <c r="BL43" s="229"/>
      <c r="BM43" s="229"/>
      <c r="BN43" s="229"/>
      <c r="BO43" s="230"/>
      <c r="BP43" s="228">
        <v>6</v>
      </c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30"/>
    </row>
    <row r="44" spans="1:80" ht="12.75" hidden="1">
      <c r="A44" s="213">
        <v>1</v>
      </c>
      <c r="B44" s="214"/>
      <c r="C44" s="214"/>
      <c r="D44" s="215"/>
      <c r="E44" s="225" t="s">
        <v>239</v>
      </c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7"/>
      <c r="AJ44" s="231">
        <v>1</v>
      </c>
      <c r="AK44" s="232"/>
      <c r="AL44" s="232"/>
      <c r="AM44" s="232"/>
      <c r="AN44" s="232"/>
      <c r="AO44" s="232"/>
      <c r="AP44" s="232"/>
      <c r="AQ44" s="232"/>
      <c r="AR44" s="232"/>
      <c r="AS44" s="232"/>
      <c r="AT44" s="233"/>
      <c r="AU44" s="231">
        <v>12</v>
      </c>
      <c r="AV44" s="232"/>
      <c r="AW44" s="232"/>
      <c r="AX44" s="232"/>
      <c r="AY44" s="232"/>
      <c r="AZ44" s="232"/>
      <c r="BA44" s="232"/>
      <c r="BB44" s="232"/>
      <c r="BC44" s="232"/>
      <c r="BD44" s="233"/>
      <c r="BE44" s="231">
        <v>50</v>
      </c>
      <c r="BF44" s="232"/>
      <c r="BG44" s="232"/>
      <c r="BH44" s="232"/>
      <c r="BI44" s="232"/>
      <c r="BJ44" s="232"/>
      <c r="BK44" s="232"/>
      <c r="BL44" s="232"/>
      <c r="BM44" s="232"/>
      <c r="BN44" s="232"/>
      <c r="BO44" s="233"/>
      <c r="BP44" s="210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2"/>
    </row>
    <row r="45" spans="1:80" ht="12.75" hidden="1">
      <c r="A45" s="213"/>
      <c r="B45" s="214"/>
      <c r="C45" s="214"/>
      <c r="D45" s="215"/>
      <c r="E45" s="225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7"/>
      <c r="AJ45" s="231"/>
      <c r="AK45" s="232"/>
      <c r="AL45" s="232"/>
      <c r="AM45" s="232"/>
      <c r="AN45" s="232"/>
      <c r="AO45" s="232"/>
      <c r="AP45" s="232"/>
      <c r="AQ45" s="232"/>
      <c r="AR45" s="232"/>
      <c r="AS45" s="232"/>
      <c r="AT45" s="233"/>
      <c r="AU45" s="231"/>
      <c r="AV45" s="232"/>
      <c r="AW45" s="232"/>
      <c r="AX45" s="232"/>
      <c r="AY45" s="232"/>
      <c r="AZ45" s="232"/>
      <c r="BA45" s="232"/>
      <c r="BB45" s="232"/>
      <c r="BC45" s="232"/>
      <c r="BD45" s="233"/>
      <c r="BE45" s="231"/>
      <c r="BF45" s="232"/>
      <c r="BG45" s="232"/>
      <c r="BH45" s="232"/>
      <c r="BI45" s="232"/>
      <c r="BJ45" s="232"/>
      <c r="BK45" s="232"/>
      <c r="BL45" s="232"/>
      <c r="BM45" s="232"/>
      <c r="BN45" s="232"/>
      <c r="BO45" s="233"/>
      <c r="BP45" s="210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2"/>
    </row>
    <row r="46" spans="1:80" ht="12.75" hidden="1">
      <c r="A46" s="213"/>
      <c r="B46" s="214"/>
      <c r="C46" s="214"/>
      <c r="D46" s="215"/>
      <c r="E46" s="216" t="s">
        <v>115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8"/>
      <c r="AJ46" s="219" t="s">
        <v>22</v>
      </c>
      <c r="AK46" s="220"/>
      <c r="AL46" s="220"/>
      <c r="AM46" s="220"/>
      <c r="AN46" s="220"/>
      <c r="AO46" s="220"/>
      <c r="AP46" s="220"/>
      <c r="AQ46" s="220"/>
      <c r="AR46" s="220"/>
      <c r="AS46" s="220"/>
      <c r="AT46" s="221"/>
      <c r="AU46" s="219" t="s">
        <v>22</v>
      </c>
      <c r="AV46" s="220"/>
      <c r="AW46" s="220"/>
      <c r="AX46" s="220"/>
      <c r="AY46" s="220"/>
      <c r="AZ46" s="220"/>
      <c r="BA46" s="220"/>
      <c r="BB46" s="220"/>
      <c r="BC46" s="220"/>
      <c r="BD46" s="221"/>
      <c r="BE46" s="219" t="s">
        <v>22</v>
      </c>
      <c r="BF46" s="220"/>
      <c r="BG46" s="220"/>
      <c r="BH46" s="220"/>
      <c r="BI46" s="220"/>
      <c r="BJ46" s="220"/>
      <c r="BK46" s="220"/>
      <c r="BL46" s="220"/>
      <c r="BM46" s="220"/>
      <c r="BN46" s="220"/>
      <c r="BO46" s="221"/>
      <c r="BP46" s="222">
        <f>BP44+BP45</f>
        <v>0</v>
      </c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4"/>
    </row>
    <row r="47" ht="12.75" hidden="1"/>
    <row r="48" spans="1:43" ht="12.75">
      <c r="A48" s="186" t="str">
        <f>'стр 1'!J10</f>
        <v>Заведующий  МДОБУ № 33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AE48" s="185" t="s">
        <v>329</v>
      </c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</row>
    <row r="49" spans="1:80" ht="12.7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</row>
  </sheetData>
  <sheetProtection/>
  <mergeCells count="197">
    <mergeCell ref="AE48:AQ48"/>
    <mergeCell ref="A1:CB1"/>
    <mergeCell ref="A5:D5"/>
    <mergeCell ref="E5:AI5"/>
    <mergeCell ref="AJ5:AW5"/>
    <mergeCell ref="AX5:BF5"/>
    <mergeCell ref="BG5:BO5"/>
    <mergeCell ref="BP5:CB5"/>
    <mergeCell ref="A6:D6"/>
    <mergeCell ref="A12:CB12"/>
    <mergeCell ref="E6:AI6"/>
    <mergeCell ref="AJ6:AW6"/>
    <mergeCell ref="AX6:BF6"/>
    <mergeCell ref="BG6:BO6"/>
    <mergeCell ref="BP6:CB6"/>
    <mergeCell ref="A7:D7"/>
    <mergeCell ref="E7:AI7"/>
    <mergeCell ref="AJ7:AW7"/>
    <mergeCell ref="AX7:BF7"/>
    <mergeCell ref="BG7:BO7"/>
    <mergeCell ref="BP7:CB7"/>
    <mergeCell ref="A8:D8"/>
    <mergeCell ref="E8:AI8"/>
    <mergeCell ref="AJ8:AW8"/>
    <mergeCell ref="AX8:BF8"/>
    <mergeCell ref="BG8:BO8"/>
    <mergeCell ref="BP8:CB8"/>
    <mergeCell ref="A11:D11"/>
    <mergeCell ref="E11:AI11"/>
    <mergeCell ref="AJ11:AW11"/>
    <mergeCell ref="AX11:BF11"/>
    <mergeCell ref="BG11:BO11"/>
    <mergeCell ref="BP11:CB11"/>
    <mergeCell ref="A9:D9"/>
    <mergeCell ref="E9:AI9"/>
    <mergeCell ref="AJ9:AW9"/>
    <mergeCell ref="AX9:BF9"/>
    <mergeCell ref="BG9:BO9"/>
    <mergeCell ref="BP9:CB9"/>
    <mergeCell ref="AJ28:AT28"/>
    <mergeCell ref="AU28:BD28"/>
    <mergeCell ref="BE28:BO28"/>
    <mergeCell ref="BP28:CB28"/>
    <mergeCell ref="A10:D10"/>
    <mergeCell ref="E10:AI10"/>
    <mergeCell ref="AJ10:AW10"/>
    <mergeCell ref="AX10:BF10"/>
    <mergeCell ref="BG10:BO10"/>
    <mergeCell ref="BP10:CB10"/>
    <mergeCell ref="AJ18:AW18"/>
    <mergeCell ref="A29:D29"/>
    <mergeCell ref="E29:AI29"/>
    <mergeCell ref="AJ29:AT29"/>
    <mergeCell ref="AU29:BD29"/>
    <mergeCell ref="AX18:BF18"/>
    <mergeCell ref="T26:CB26"/>
    <mergeCell ref="BP29:CB29"/>
    <mergeCell ref="A28:D28"/>
    <mergeCell ref="E28:AI28"/>
    <mergeCell ref="BG18:BO18"/>
    <mergeCell ref="BP18:CB18"/>
    <mergeCell ref="A19:D19"/>
    <mergeCell ref="E19:AI19"/>
    <mergeCell ref="AJ19:AW19"/>
    <mergeCell ref="AX19:BF19"/>
    <mergeCell ref="BG19:BO19"/>
    <mergeCell ref="BP19:CB19"/>
    <mergeCell ref="A18:D18"/>
    <mergeCell ref="E18:AI18"/>
    <mergeCell ref="E21:AI21"/>
    <mergeCell ref="AJ21:AW21"/>
    <mergeCell ref="AX21:BF21"/>
    <mergeCell ref="BG21:BO21"/>
    <mergeCell ref="BP21:CB21"/>
    <mergeCell ref="A20:D20"/>
    <mergeCell ref="E20:AI20"/>
    <mergeCell ref="BG20:BO20"/>
    <mergeCell ref="BP20:CB20"/>
    <mergeCell ref="BP31:CB31"/>
    <mergeCell ref="A30:D30"/>
    <mergeCell ref="E30:AI30"/>
    <mergeCell ref="AJ30:AT30"/>
    <mergeCell ref="AU30:BD30"/>
    <mergeCell ref="BE30:BO30"/>
    <mergeCell ref="BP30:CB30"/>
    <mergeCell ref="A31:D31"/>
    <mergeCell ref="E31:AI31"/>
    <mergeCell ref="A33:D33"/>
    <mergeCell ref="E33:AI33"/>
    <mergeCell ref="AJ33:AT33"/>
    <mergeCell ref="AJ31:AT31"/>
    <mergeCell ref="AU31:BD31"/>
    <mergeCell ref="AJ20:AW20"/>
    <mergeCell ref="AX20:BF20"/>
    <mergeCell ref="BE29:BO29"/>
    <mergeCell ref="BE31:BO31"/>
    <mergeCell ref="A21:D21"/>
    <mergeCell ref="A32:D32"/>
    <mergeCell ref="E32:AI32"/>
    <mergeCell ref="AJ32:AT32"/>
    <mergeCell ref="AU32:BD32"/>
    <mergeCell ref="BE32:BO32"/>
    <mergeCell ref="BP32:CB32"/>
    <mergeCell ref="AU33:BD33"/>
    <mergeCell ref="BE33:BO33"/>
    <mergeCell ref="BP33:CB33"/>
    <mergeCell ref="BE40:BO40"/>
    <mergeCell ref="BP40:CB40"/>
    <mergeCell ref="A41:D41"/>
    <mergeCell ref="AU34:BD34"/>
    <mergeCell ref="BE34:BO34"/>
    <mergeCell ref="BP34:CB34"/>
    <mergeCell ref="A34:D34"/>
    <mergeCell ref="A39:D39"/>
    <mergeCell ref="E39:AI39"/>
    <mergeCell ref="AJ39:AT39"/>
    <mergeCell ref="AU39:BD39"/>
    <mergeCell ref="A40:D40"/>
    <mergeCell ref="E40:AI40"/>
    <mergeCell ref="BE39:BO39"/>
    <mergeCell ref="BP39:CB39"/>
    <mergeCell ref="E34:AI34"/>
    <mergeCell ref="AJ34:AT34"/>
    <mergeCell ref="AJ45:AT45"/>
    <mergeCell ref="AU45:BD45"/>
    <mergeCell ref="AJ40:AT40"/>
    <mergeCell ref="AU40:BD40"/>
    <mergeCell ref="BP42:CB42"/>
    <mergeCell ref="T36:CB36"/>
    <mergeCell ref="A44:D44"/>
    <mergeCell ref="E44:AI44"/>
    <mergeCell ref="AJ44:AT44"/>
    <mergeCell ref="AU44:BD44"/>
    <mergeCell ref="BE44:BO44"/>
    <mergeCell ref="BP44:CB44"/>
    <mergeCell ref="E41:AI41"/>
    <mergeCell ref="AJ41:AT41"/>
    <mergeCell ref="AU41:BD41"/>
    <mergeCell ref="BE41:BO41"/>
    <mergeCell ref="BP41:CB41"/>
    <mergeCell ref="BE43:BO43"/>
    <mergeCell ref="BP43:CB43"/>
    <mergeCell ref="A42:D42"/>
    <mergeCell ref="E42:AI42"/>
    <mergeCell ref="AJ42:AT42"/>
    <mergeCell ref="AU42:BD42"/>
    <mergeCell ref="BE42:BO42"/>
    <mergeCell ref="BE45:BO45"/>
    <mergeCell ref="A43:D43"/>
    <mergeCell ref="E43:AI43"/>
    <mergeCell ref="AJ43:AT43"/>
    <mergeCell ref="AU43:BD43"/>
    <mergeCell ref="BP45:CB45"/>
    <mergeCell ref="A46:D46"/>
    <mergeCell ref="E46:AI46"/>
    <mergeCell ref="AJ46:AT46"/>
    <mergeCell ref="AU46:BD46"/>
    <mergeCell ref="BE46:BO46"/>
    <mergeCell ref="BP46:CB46"/>
    <mergeCell ref="A45:D45"/>
    <mergeCell ref="E45:AI45"/>
    <mergeCell ref="A17:D17"/>
    <mergeCell ref="E17:AI17"/>
    <mergeCell ref="AJ17:AW17"/>
    <mergeCell ref="AX17:BF17"/>
    <mergeCell ref="BG17:BO17"/>
    <mergeCell ref="BP17:CB17"/>
    <mergeCell ref="T14:CB14"/>
    <mergeCell ref="A16:D16"/>
    <mergeCell ref="E16:AI16"/>
    <mergeCell ref="AJ16:AW16"/>
    <mergeCell ref="AX16:BF16"/>
    <mergeCell ref="BG16:BO16"/>
    <mergeCell ref="BP16:CB16"/>
    <mergeCell ref="A22:D22"/>
    <mergeCell ref="E22:AI22"/>
    <mergeCell ref="AJ22:AW22"/>
    <mergeCell ref="BG22:BO22"/>
    <mergeCell ref="BP22:CB22"/>
    <mergeCell ref="A25:CB25"/>
    <mergeCell ref="AX22:BF22"/>
    <mergeCell ref="A3:R3"/>
    <mergeCell ref="A2:D2"/>
    <mergeCell ref="E2:AI2"/>
    <mergeCell ref="AJ2:AW2"/>
    <mergeCell ref="AX2:BF2"/>
    <mergeCell ref="BG2:BO2"/>
    <mergeCell ref="A49:CB49"/>
    <mergeCell ref="A48:U48"/>
    <mergeCell ref="BP2:CB2"/>
    <mergeCell ref="S3:CB3"/>
    <mergeCell ref="A4:D4"/>
    <mergeCell ref="E4:AI4"/>
    <mergeCell ref="AJ4:AW4"/>
    <mergeCell ref="AX4:BF4"/>
    <mergeCell ref="BG4:BO4"/>
    <mergeCell ref="BP4:CB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47"/>
  <sheetViews>
    <sheetView view="pageBreakPreview" zoomScale="70" zoomScaleSheetLayoutView="70" zoomScalePageLayoutView="0" workbookViewId="0" topLeftCell="A10">
      <selection activeCell="BQ35" sqref="BQ35:CB36"/>
    </sheetView>
  </sheetViews>
  <sheetFormatPr defaultColWidth="1.1484375" defaultRowHeight="15"/>
  <cols>
    <col min="1" max="1" width="7.421875" style="35" bestFit="1" customWidth="1"/>
    <col min="2" max="17" width="1.1484375" style="35" customWidth="1"/>
    <col min="18" max="18" width="10.00390625" style="35" bestFit="1" customWidth="1"/>
    <col min="19" max="30" width="1.1484375" style="35" customWidth="1"/>
    <col min="31" max="31" width="7.421875" style="35" bestFit="1" customWidth="1"/>
    <col min="32" max="82" width="1.1484375" style="35" customWidth="1"/>
    <col min="83" max="83" width="12.57421875" style="35" customWidth="1"/>
    <col min="84" max="84" width="5.8515625" style="35" customWidth="1"/>
    <col min="85" max="87" width="1.1484375" style="35" customWidth="1"/>
    <col min="88" max="16384" width="1.1484375" style="35" customWidth="1"/>
  </cols>
  <sheetData>
    <row r="1" spans="1:80" s="34" customFormat="1" ht="15.75">
      <c r="A1" s="321" t="s">
        <v>245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</row>
    <row r="2" spans="1:80" ht="15.75">
      <c r="A2" s="321" t="s">
        <v>138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</row>
    <row r="3" spans="1:80" ht="15.75">
      <c r="A3" s="321" t="s">
        <v>139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</row>
    <row r="4" s="36" customFormat="1" ht="8.25"/>
    <row r="5" spans="1:80" ht="12.75">
      <c r="A5" s="237" t="s">
        <v>109</v>
      </c>
      <c r="B5" s="238"/>
      <c r="C5" s="238"/>
      <c r="D5" s="239"/>
      <c r="E5" s="237" t="s">
        <v>140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9"/>
      <c r="BE5" s="295" t="s">
        <v>141</v>
      </c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296"/>
      <c r="BQ5" s="237" t="s">
        <v>142</v>
      </c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9"/>
    </row>
    <row r="6" spans="1:80" ht="12.75">
      <c r="A6" s="234" t="s">
        <v>110</v>
      </c>
      <c r="B6" s="235"/>
      <c r="C6" s="235"/>
      <c r="D6" s="236"/>
      <c r="E6" s="234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6"/>
      <c r="BE6" s="312" t="s">
        <v>143</v>
      </c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4"/>
      <c r="BQ6" s="234" t="s">
        <v>127</v>
      </c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6"/>
    </row>
    <row r="7" spans="1:80" ht="12.75">
      <c r="A7" s="234"/>
      <c r="B7" s="235"/>
      <c r="C7" s="235"/>
      <c r="D7" s="236"/>
      <c r="E7" s="234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6"/>
      <c r="BE7" s="312" t="s">
        <v>144</v>
      </c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4"/>
      <c r="BQ7" s="234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6"/>
    </row>
    <row r="8" spans="1:80" ht="12.75">
      <c r="A8" s="228"/>
      <c r="B8" s="229"/>
      <c r="C8" s="229"/>
      <c r="D8" s="230"/>
      <c r="E8" s="228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30"/>
      <c r="BE8" s="213" t="s">
        <v>145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  <c r="BQ8" s="228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30"/>
    </row>
    <row r="9" spans="1:80" ht="12.75">
      <c r="A9" s="309">
        <v>1</v>
      </c>
      <c r="B9" s="310"/>
      <c r="C9" s="310"/>
      <c r="D9" s="311"/>
      <c r="E9" s="309">
        <v>2</v>
      </c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1"/>
      <c r="BE9" s="306">
        <v>3</v>
      </c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8"/>
      <c r="BQ9" s="309">
        <v>4</v>
      </c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1"/>
    </row>
    <row r="10" spans="1:80" ht="12.75">
      <c r="A10" s="315" t="s">
        <v>108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7"/>
    </row>
    <row r="11" spans="1:80" ht="12.75">
      <c r="A11" s="306">
        <v>1</v>
      </c>
      <c r="B11" s="307"/>
      <c r="C11" s="307"/>
      <c r="D11" s="308"/>
      <c r="E11" s="318" t="s">
        <v>146</v>
      </c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20"/>
      <c r="BE11" s="306" t="s">
        <v>22</v>
      </c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8"/>
      <c r="BQ11" s="210">
        <f>SUM(BQ12:CB13)</f>
        <v>332976</v>
      </c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2"/>
    </row>
    <row r="12" spans="1:80" ht="12.75">
      <c r="A12" s="237" t="s">
        <v>72</v>
      </c>
      <c r="B12" s="238"/>
      <c r="C12" s="238"/>
      <c r="D12" s="239"/>
      <c r="E12" s="277" t="s">
        <v>24</v>
      </c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9"/>
      <c r="BE12" s="283">
        <f>'111 '!J16</f>
        <v>1513300</v>
      </c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2"/>
      <c r="BQ12" s="283">
        <f>BE12*22%+50</f>
        <v>332976</v>
      </c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5"/>
    </row>
    <row r="13" spans="1:80" ht="14.25" customHeight="1">
      <c r="A13" s="228"/>
      <c r="B13" s="229"/>
      <c r="C13" s="229"/>
      <c r="D13" s="230"/>
      <c r="E13" s="289" t="s">
        <v>147</v>
      </c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1"/>
      <c r="BE13" s="231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3"/>
      <c r="BQ13" s="286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8"/>
    </row>
    <row r="14" spans="1:80" ht="12.75">
      <c r="A14" s="237">
        <v>2</v>
      </c>
      <c r="B14" s="238"/>
      <c r="C14" s="238"/>
      <c r="D14" s="239"/>
      <c r="E14" s="292" t="s">
        <v>148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4"/>
      <c r="BE14" s="295" t="s">
        <v>22</v>
      </c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296"/>
      <c r="BQ14" s="283">
        <f>SUM(BQ16:CB20)</f>
        <v>46912.299999999996</v>
      </c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5"/>
    </row>
    <row r="15" spans="1:80" ht="12.75">
      <c r="A15" s="228"/>
      <c r="B15" s="229"/>
      <c r="C15" s="229"/>
      <c r="D15" s="230"/>
      <c r="E15" s="225" t="s">
        <v>149</v>
      </c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7"/>
      <c r="BE15" s="213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  <c r="BQ15" s="286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8"/>
    </row>
    <row r="16" spans="1:80" ht="12.75">
      <c r="A16" s="237" t="s">
        <v>150</v>
      </c>
      <c r="B16" s="238"/>
      <c r="C16" s="238"/>
      <c r="D16" s="239"/>
      <c r="E16" s="277" t="s">
        <v>24</v>
      </c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9"/>
      <c r="BE16" s="280">
        <f>BE12</f>
        <v>1513300</v>
      </c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2"/>
      <c r="BQ16" s="283">
        <f>BE16*2.9%</f>
        <v>43885.7</v>
      </c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5"/>
    </row>
    <row r="17" spans="1:80" ht="12.75">
      <c r="A17" s="234"/>
      <c r="B17" s="235"/>
      <c r="C17" s="235"/>
      <c r="D17" s="236"/>
      <c r="E17" s="303" t="s">
        <v>151</v>
      </c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5"/>
      <c r="BE17" s="297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9"/>
      <c r="BQ17" s="300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2"/>
    </row>
    <row r="18" spans="1:80" ht="12.75">
      <c r="A18" s="228"/>
      <c r="B18" s="229"/>
      <c r="C18" s="229"/>
      <c r="D18" s="230"/>
      <c r="E18" s="289" t="s">
        <v>152</v>
      </c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1"/>
      <c r="BE18" s="231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3"/>
      <c r="BQ18" s="286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8"/>
    </row>
    <row r="19" spans="1:80" ht="12.75">
      <c r="A19" s="237" t="s">
        <v>153</v>
      </c>
      <c r="B19" s="238"/>
      <c r="C19" s="238"/>
      <c r="D19" s="239"/>
      <c r="E19" s="277" t="s">
        <v>154</v>
      </c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9"/>
      <c r="BE19" s="280">
        <f>BE12</f>
        <v>1513300</v>
      </c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2"/>
      <c r="BQ19" s="283">
        <f>BE19*0.2%</f>
        <v>3026.6</v>
      </c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5"/>
    </row>
    <row r="20" spans="1:80" ht="12.75">
      <c r="A20" s="228"/>
      <c r="B20" s="229"/>
      <c r="C20" s="229"/>
      <c r="D20" s="230"/>
      <c r="E20" s="289" t="s">
        <v>155</v>
      </c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1"/>
      <c r="BE20" s="231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3"/>
      <c r="BQ20" s="286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8"/>
    </row>
    <row r="21" spans="1:80" ht="12.75">
      <c r="A21" s="237">
        <v>3</v>
      </c>
      <c r="B21" s="238"/>
      <c r="C21" s="238"/>
      <c r="D21" s="239"/>
      <c r="E21" s="292" t="s">
        <v>156</v>
      </c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4"/>
      <c r="BE21" s="280">
        <f>BE12</f>
        <v>1513300</v>
      </c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2"/>
      <c r="BQ21" s="283">
        <f>BE21*5.1%</f>
        <v>77178.29999999999</v>
      </c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5"/>
    </row>
    <row r="22" spans="1:83" ht="12.75">
      <c r="A22" s="228"/>
      <c r="B22" s="229"/>
      <c r="C22" s="229"/>
      <c r="D22" s="230"/>
      <c r="E22" s="225" t="s">
        <v>157</v>
      </c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7"/>
      <c r="BE22" s="231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3"/>
      <c r="BQ22" s="286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8"/>
      <c r="CE22" s="71"/>
    </row>
    <row r="23" spans="1:80" s="37" customFormat="1" ht="18.75" customHeight="1">
      <c r="A23" s="274"/>
      <c r="B23" s="275"/>
      <c r="C23" s="275"/>
      <c r="D23" s="276"/>
      <c r="E23" s="216" t="s">
        <v>115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8"/>
      <c r="BE23" s="274" t="s">
        <v>22</v>
      </c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6"/>
      <c r="BQ23" s="222">
        <f>ROUND((BQ21+BQ14+BQ11),-2)-50</f>
        <v>457050</v>
      </c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4"/>
    </row>
    <row r="24" s="38" customFormat="1" ht="15.75"/>
    <row r="25" s="36" customFormat="1" ht="13.5" customHeight="1"/>
    <row r="26" spans="1:80" ht="12.75">
      <c r="A26" s="237" t="s">
        <v>109</v>
      </c>
      <c r="B26" s="238"/>
      <c r="C26" s="238"/>
      <c r="D26" s="239"/>
      <c r="E26" s="237" t="s">
        <v>140</v>
      </c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9"/>
      <c r="BE26" s="295" t="s">
        <v>141</v>
      </c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296"/>
      <c r="BQ26" s="237" t="s">
        <v>142</v>
      </c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9"/>
    </row>
    <row r="27" spans="1:80" ht="12.75">
      <c r="A27" s="234" t="s">
        <v>110</v>
      </c>
      <c r="B27" s="235"/>
      <c r="C27" s="235"/>
      <c r="D27" s="236"/>
      <c r="E27" s="234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6"/>
      <c r="BE27" s="312" t="s">
        <v>143</v>
      </c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4"/>
      <c r="BQ27" s="234" t="s">
        <v>127</v>
      </c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6"/>
    </row>
    <row r="28" spans="1:80" ht="12.75">
      <c r="A28" s="234"/>
      <c r="B28" s="235"/>
      <c r="C28" s="235"/>
      <c r="D28" s="236"/>
      <c r="E28" s="234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6"/>
      <c r="BE28" s="312" t="s">
        <v>144</v>
      </c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4"/>
      <c r="BQ28" s="234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6"/>
    </row>
    <row r="29" spans="1:80" ht="12.75">
      <c r="A29" s="228"/>
      <c r="B29" s="229"/>
      <c r="C29" s="229"/>
      <c r="D29" s="230"/>
      <c r="E29" s="228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30"/>
      <c r="BE29" s="213" t="s">
        <v>145</v>
      </c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5"/>
      <c r="BQ29" s="228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30"/>
    </row>
    <row r="30" spans="1:80" ht="12.75">
      <c r="A30" s="309">
        <v>1</v>
      </c>
      <c r="B30" s="310"/>
      <c r="C30" s="310"/>
      <c r="D30" s="311"/>
      <c r="E30" s="309">
        <v>2</v>
      </c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1"/>
      <c r="BE30" s="306">
        <v>3</v>
      </c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8"/>
      <c r="BQ30" s="309">
        <v>4</v>
      </c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1"/>
    </row>
    <row r="31" spans="1:80" ht="12.75">
      <c r="A31" s="315" t="s">
        <v>116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7"/>
    </row>
    <row r="32" spans="1:80" ht="12.75">
      <c r="A32" s="306">
        <v>1</v>
      </c>
      <c r="B32" s="307"/>
      <c r="C32" s="307"/>
      <c r="D32" s="308"/>
      <c r="E32" s="318" t="s">
        <v>146</v>
      </c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20"/>
      <c r="BE32" s="306" t="s">
        <v>22</v>
      </c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8"/>
      <c r="BQ32" s="210">
        <f>SUM(BQ33:CB34)</f>
        <v>264009.42</v>
      </c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2"/>
    </row>
    <row r="33" spans="1:80" ht="12.75">
      <c r="A33" s="237" t="s">
        <v>72</v>
      </c>
      <c r="B33" s="238"/>
      <c r="C33" s="238"/>
      <c r="D33" s="239"/>
      <c r="E33" s="277" t="s">
        <v>24</v>
      </c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9"/>
      <c r="BE33" s="283">
        <f>'111 '!J33</f>
        <v>1200261</v>
      </c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2"/>
      <c r="BQ33" s="283">
        <f>BE33*22%-48</f>
        <v>264009.42</v>
      </c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5"/>
    </row>
    <row r="34" spans="1:80" ht="14.25" customHeight="1">
      <c r="A34" s="228"/>
      <c r="B34" s="229"/>
      <c r="C34" s="229"/>
      <c r="D34" s="230"/>
      <c r="E34" s="289" t="s">
        <v>147</v>
      </c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1"/>
      <c r="BE34" s="231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3"/>
      <c r="BQ34" s="286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8"/>
    </row>
    <row r="35" spans="1:80" ht="12.75">
      <c r="A35" s="237">
        <v>2</v>
      </c>
      <c r="B35" s="238"/>
      <c r="C35" s="238"/>
      <c r="D35" s="239"/>
      <c r="E35" s="292" t="s">
        <v>148</v>
      </c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4"/>
      <c r="BE35" s="295" t="s">
        <v>22</v>
      </c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296"/>
      <c r="BQ35" s="283">
        <f>SUM(BQ37:CB41)</f>
        <v>37208.09099999999</v>
      </c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5"/>
    </row>
    <row r="36" spans="1:80" ht="12.75">
      <c r="A36" s="228"/>
      <c r="B36" s="229"/>
      <c r="C36" s="229"/>
      <c r="D36" s="230"/>
      <c r="E36" s="225" t="s">
        <v>149</v>
      </c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7"/>
      <c r="BE36" s="213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5"/>
      <c r="BQ36" s="286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8"/>
    </row>
    <row r="37" spans="1:80" ht="12.75">
      <c r="A37" s="237" t="s">
        <v>150</v>
      </c>
      <c r="B37" s="238"/>
      <c r="C37" s="238"/>
      <c r="D37" s="239"/>
      <c r="E37" s="277" t="s">
        <v>24</v>
      </c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9"/>
      <c r="BE37" s="280">
        <f>BE33</f>
        <v>1200261</v>
      </c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2"/>
      <c r="BQ37" s="283">
        <f>BE37*2.9%</f>
        <v>34807.568999999996</v>
      </c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5"/>
    </row>
    <row r="38" spans="1:80" ht="12.75">
      <c r="A38" s="234"/>
      <c r="B38" s="235"/>
      <c r="C38" s="235"/>
      <c r="D38" s="236"/>
      <c r="E38" s="303" t="s">
        <v>151</v>
      </c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5"/>
      <c r="BE38" s="297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9"/>
      <c r="BQ38" s="300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2"/>
    </row>
    <row r="39" spans="1:80" ht="12.75">
      <c r="A39" s="228"/>
      <c r="B39" s="229"/>
      <c r="C39" s="229"/>
      <c r="D39" s="230"/>
      <c r="E39" s="289" t="s">
        <v>152</v>
      </c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1"/>
      <c r="BE39" s="231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3"/>
      <c r="BQ39" s="286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8"/>
    </row>
    <row r="40" spans="1:80" ht="12.75">
      <c r="A40" s="237" t="s">
        <v>153</v>
      </c>
      <c r="B40" s="238"/>
      <c r="C40" s="238"/>
      <c r="D40" s="239"/>
      <c r="E40" s="277" t="s">
        <v>154</v>
      </c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9"/>
      <c r="BE40" s="280">
        <f>BE33</f>
        <v>1200261</v>
      </c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2"/>
      <c r="BQ40" s="283">
        <f>BE40*0.2%</f>
        <v>2400.522</v>
      </c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5"/>
    </row>
    <row r="41" spans="1:80" ht="12.75">
      <c r="A41" s="228"/>
      <c r="B41" s="229"/>
      <c r="C41" s="229"/>
      <c r="D41" s="230"/>
      <c r="E41" s="289" t="s">
        <v>155</v>
      </c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1"/>
      <c r="BE41" s="231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3"/>
      <c r="BQ41" s="286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8"/>
    </row>
    <row r="42" spans="1:80" ht="12.75">
      <c r="A42" s="237">
        <v>3</v>
      </c>
      <c r="B42" s="238"/>
      <c r="C42" s="238"/>
      <c r="D42" s="239"/>
      <c r="E42" s="292" t="s">
        <v>156</v>
      </c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4"/>
      <c r="BE42" s="280">
        <f>BE33</f>
        <v>1200261</v>
      </c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2"/>
      <c r="BQ42" s="283">
        <f>BE42*5.1%</f>
        <v>61213.310999999994</v>
      </c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5"/>
    </row>
    <row r="43" spans="1:83" ht="12.75">
      <c r="A43" s="228"/>
      <c r="B43" s="229"/>
      <c r="C43" s="229"/>
      <c r="D43" s="230"/>
      <c r="E43" s="225" t="s">
        <v>157</v>
      </c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7"/>
      <c r="BE43" s="231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3"/>
      <c r="BQ43" s="286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8"/>
      <c r="CE43" s="35">
        <f>345841+16590</f>
        <v>362431</v>
      </c>
    </row>
    <row r="44" spans="1:83" s="37" customFormat="1" ht="18.75" customHeight="1">
      <c r="A44" s="274"/>
      <c r="B44" s="275"/>
      <c r="C44" s="275"/>
      <c r="D44" s="276"/>
      <c r="E44" s="216" t="s">
        <v>115</v>
      </c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8"/>
      <c r="BE44" s="274" t="s">
        <v>22</v>
      </c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6"/>
      <c r="BQ44" s="222">
        <f>ROUND((BQ42+BQ35+BQ32),0)</f>
        <v>362431</v>
      </c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4"/>
      <c r="CE44" s="72">
        <f>CE43-BQ44</f>
        <v>0</v>
      </c>
    </row>
    <row r="45" ht="12.75">
      <c r="BQ45" s="35" t="s">
        <v>255</v>
      </c>
    </row>
    <row r="47" spans="1:50" ht="12.75">
      <c r="A47" s="13" t="str">
        <f>'стр 1'!J10</f>
        <v>Заведующий  МДОБУ № 33</v>
      </c>
      <c r="AE47" s="322" t="s">
        <v>289</v>
      </c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</row>
  </sheetData>
  <sheetProtection/>
  <mergeCells count="114">
    <mergeCell ref="AE47:AX47"/>
    <mergeCell ref="E5:BD5"/>
    <mergeCell ref="BE5:BP5"/>
    <mergeCell ref="BQ5:CB5"/>
    <mergeCell ref="E6:BD6"/>
    <mergeCell ref="BE6:BP6"/>
    <mergeCell ref="E8:BD8"/>
    <mergeCell ref="A31:CB31"/>
    <mergeCell ref="A32:D32"/>
    <mergeCell ref="E32:BD32"/>
    <mergeCell ref="A11:D11"/>
    <mergeCell ref="E11:BD11"/>
    <mergeCell ref="BE11:BP11"/>
    <mergeCell ref="BQ11:CB11"/>
    <mergeCell ref="BQ6:CB6"/>
    <mergeCell ref="A1:CB1"/>
    <mergeCell ref="A6:D6"/>
    <mergeCell ref="A2:CB2"/>
    <mergeCell ref="A3:CB3"/>
    <mergeCell ref="A5:D5"/>
    <mergeCell ref="A12:D13"/>
    <mergeCell ref="E12:BD12"/>
    <mergeCell ref="BE12:BP13"/>
    <mergeCell ref="BE8:BP8"/>
    <mergeCell ref="BQ8:CB8"/>
    <mergeCell ref="A9:D9"/>
    <mergeCell ref="E9:BD9"/>
    <mergeCell ref="BE9:BP9"/>
    <mergeCell ref="BQ9:CB9"/>
    <mergeCell ref="A10:CB10"/>
    <mergeCell ref="A26:D26"/>
    <mergeCell ref="E26:BD26"/>
    <mergeCell ref="BE26:BP26"/>
    <mergeCell ref="BQ26:CB26"/>
    <mergeCell ref="A14:D15"/>
    <mergeCell ref="A7:D7"/>
    <mergeCell ref="E7:BD7"/>
    <mergeCell ref="BE7:BP7"/>
    <mergeCell ref="BQ7:CB7"/>
    <mergeCell ref="A8:D8"/>
    <mergeCell ref="A27:D27"/>
    <mergeCell ref="E27:BD27"/>
    <mergeCell ref="BE27:BP27"/>
    <mergeCell ref="BQ27:CB27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BE32:BP32"/>
    <mergeCell ref="BQ32:CB32"/>
    <mergeCell ref="A33:D34"/>
    <mergeCell ref="E33:BD33"/>
    <mergeCell ref="BE33:BP34"/>
    <mergeCell ref="BQ33:CB34"/>
    <mergeCell ref="E34:BD34"/>
    <mergeCell ref="A35:D36"/>
    <mergeCell ref="E35:BD35"/>
    <mergeCell ref="BE35:BP36"/>
    <mergeCell ref="BQ35:CB36"/>
    <mergeCell ref="E36:BD36"/>
    <mergeCell ref="A37:D39"/>
    <mergeCell ref="E37:BD37"/>
    <mergeCell ref="BE37:BP39"/>
    <mergeCell ref="BQ37:CB39"/>
    <mergeCell ref="E38:BD38"/>
    <mergeCell ref="E39:BD39"/>
    <mergeCell ref="A40:D41"/>
    <mergeCell ref="E40:BD40"/>
    <mergeCell ref="BE40:BP41"/>
    <mergeCell ref="BQ40:CB41"/>
    <mergeCell ref="E41:BD41"/>
    <mergeCell ref="A42:D43"/>
    <mergeCell ref="E42:BD42"/>
    <mergeCell ref="BE42:BP43"/>
    <mergeCell ref="BQ42:CB43"/>
    <mergeCell ref="E43:BD43"/>
    <mergeCell ref="A44:D44"/>
    <mergeCell ref="E44:BD44"/>
    <mergeCell ref="BE44:BP44"/>
    <mergeCell ref="BQ44:CB44"/>
    <mergeCell ref="E15:BD15"/>
    <mergeCell ref="A16:D18"/>
    <mergeCell ref="E16:BD16"/>
    <mergeCell ref="BE16:BP18"/>
    <mergeCell ref="BQ16:CB18"/>
    <mergeCell ref="E17:BD17"/>
    <mergeCell ref="E21:BD21"/>
    <mergeCell ref="BE21:BP22"/>
    <mergeCell ref="BQ21:CB22"/>
    <mergeCell ref="E22:BD22"/>
    <mergeCell ref="BQ12:CB13"/>
    <mergeCell ref="E13:BD13"/>
    <mergeCell ref="E18:BD18"/>
    <mergeCell ref="E14:BD14"/>
    <mergeCell ref="BE14:BP15"/>
    <mergeCell ref="BQ14:CB15"/>
    <mergeCell ref="A23:D23"/>
    <mergeCell ref="E23:BD23"/>
    <mergeCell ref="BE23:BP23"/>
    <mergeCell ref="BQ23:CB23"/>
    <mergeCell ref="A19:D20"/>
    <mergeCell ref="E19:BD19"/>
    <mergeCell ref="BE19:BP20"/>
    <mergeCell ref="BQ19:CB20"/>
    <mergeCell ref="E20:BD20"/>
    <mergeCell ref="A21:D2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52"/>
  <sheetViews>
    <sheetView view="pageBreakPreview" zoomScaleSheetLayoutView="100" zoomScalePageLayoutView="0" workbookViewId="0" topLeftCell="A1">
      <selection activeCell="BP38" sqref="BP38:CB38"/>
    </sheetView>
  </sheetViews>
  <sheetFormatPr defaultColWidth="7.421875" defaultRowHeight="15"/>
  <cols>
    <col min="1" max="1" width="7.421875" style="45" bestFit="1" customWidth="1"/>
    <col min="2" max="4" width="1.1484375" style="45" customWidth="1"/>
    <col min="5" max="30" width="1.1484375" style="35" customWidth="1"/>
    <col min="31" max="31" width="7.421875" style="35" bestFit="1" customWidth="1"/>
    <col min="32" max="83" width="1.1484375" style="35" customWidth="1"/>
    <col min="84" max="84" width="7.421875" style="35" customWidth="1"/>
    <col min="85" max="255" width="1.1484375" style="35" customWidth="1"/>
    <col min="256" max="16384" width="7.421875" style="35" bestFit="1" customWidth="1"/>
  </cols>
  <sheetData>
    <row r="1" spans="1:80" s="34" customFormat="1" ht="15.75">
      <c r="A1" s="321" t="s">
        <v>246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</row>
    <row r="2" spans="1:80" s="39" customFormat="1" ht="9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</row>
    <row r="3" spans="1:80" s="34" customFormat="1" ht="15.75" hidden="1">
      <c r="A3" s="321" t="s">
        <v>247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</row>
    <row r="4" spans="1:80" s="34" customFormat="1" ht="15.75" hidden="1">
      <c r="A4" s="34" t="s">
        <v>107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246" t="s">
        <v>278</v>
      </c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</row>
    <row r="5" ht="12.75" hidden="1"/>
    <row r="6" spans="1:80" ht="12.75" hidden="1">
      <c r="A6" s="237" t="s">
        <v>109</v>
      </c>
      <c r="B6" s="238"/>
      <c r="C6" s="238"/>
      <c r="D6" s="239"/>
      <c r="E6" s="237" t="s">
        <v>117</v>
      </c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9"/>
      <c r="AJ6" s="237" t="s">
        <v>119</v>
      </c>
      <c r="AK6" s="238"/>
      <c r="AL6" s="238"/>
      <c r="AM6" s="238"/>
      <c r="AN6" s="238"/>
      <c r="AO6" s="238"/>
      <c r="AP6" s="238"/>
      <c r="AQ6" s="238"/>
      <c r="AR6" s="238"/>
      <c r="AS6" s="238"/>
      <c r="AT6" s="239"/>
      <c r="AU6" s="237" t="s">
        <v>119</v>
      </c>
      <c r="AV6" s="238"/>
      <c r="AW6" s="238"/>
      <c r="AX6" s="238"/>
      <c r="AY6" s="238"/>
      <c r="AZ6" s="238"/>
      <c r="BA6" s="238"/>
      <c r="BB6" s="238"/>
      <c r="BC6" s="238"/>
      <c r="BD6" s="239"/>
      <c r="BE6" s="237" t="s">
        <v>158</v>
      </c>
      <c r="BF6" s="238"/>
      <c r="BG6" s="238"/>
      <c r="BH6" s="238"/>
      <c r="BI6" s="238"/>
      <c r="BJ6" s="238"/>
      <c r="BK6" s="238"/>
      <c r="BL6" s="238"/>
      <c r="BM6" s="238"/>
      <c r="BN6" s="238"/>
      <c r="BO6" s="239"/>
      <c r="BP6" s="237" t="s">
        <v>120</v>
      </c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9"/>
    </row>
    <row r="7" spans="1:80" ht="12.75" hidden="1">
      <c r="A7" s="234" t="s">
        <v>110</v>
      </c>
      <c r="B7" s="235"/>
      <c r="C7" s="235"/>
      <c r="D7" s="236"/>
      <c r="E7" s="234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6"/>
      <c r="AJ7" s="234" t="s">
        <v>159</v>
      </c>
      <c r="AK7" s="235"/>
      <c r="AL7" s="235"/>
      <c r="AM7" s="235"/>
      <c r="AN7" s="235"/>
      <c r="AO7" s="235"/>
      <c r="AP7" s="235"/>
      <c r="AQ7" s="235"/>
      <c r="AR7" s="235"/>
      <c r="AS7" s="235"/>
      <c r="AT7" s="236"/>
      <c r="AU7" s="234" t="s">
        <v>160</v>
      </c>
      <c r="AV7" s="235"/>
      <c r="AW7" s="235"/>
      <c r="AX7" s="235"/>
      <c r="AY7" s="235"/>
      <c r="AZ7" s="235"/>
      <c r="BA7" s="235"/>
      <c r="BB7" s="235"/>
      <c r="BC7" s="235"/>
      <c r="BD7" s="236"/>
      <c r="BE7" s="234" t="s">
        <v>161</v>
      </c>
      <c r="BF7" s="235"/>
      <c r="BG7" s="235"/>
      <c r="BH7" s="235"/>
      <c r="BI7" s="235"/>
      <c r="BJ7" s="235"/>
      <c r="BK7" s="235"/>
      <c r="BL7" s="235"/>
      <c r="BM7" s="235"/>
      <c r="BN7" s="235"/>
      <c r="BO7" s="236"/>
      <c r="BP7" s="234" t="s">
        <v>124</v>
      </c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6"/>
    </row>
    <row r="8" spans="1:80" ht="12.75" hidden="1">
      <c r="A8" s="234"/>
      <c r="B8" s="235"/>
      <c r="C8" s="235"/>
      <c r="D8" s="236"/>
      <c r="E8" s="234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6"/>
      <c r="AJ8" s="234"/>
      <c r="AK8" s="235"/>
      <c r="AL8" s="235"/>
      <c r="AM8" s="235"/>
      <c r="AN8" s="235"/>
      <c r="AO8" s="235"/>
      <c r="AP8" s="235"/>
      <c r="AQ8" s="235"/>
      <c r="AR8" s="235"/>
      <c r="AS8" s="235"/>
      <c r="AT8" s="236"/>
      <c r="AU8" s="234" t="s">
        <v>162</v>
      </c>
      <c r="AV8" s="235"/>
      <c r="AW8" s="235"/>
      <c r="AX8" s="235"/>
      <c r="AY8" s="235"/>
      <c r="AZ8" s="235"/>
      <c r="BA8" s="235"/>
      <c r="BB8" s="235"/>
      <c r="BC8" s="235"/>
      <c r="BD8" s="236"/>
      <c r="BE8" s="234" t="s">
        <v>127</v>
      </c>
      <c r="BF8" s="235"/>
      <c r="BG8" s="235"/>
      <c r="BH8" s="235"/>
      <c r="BI8" s="235"/>
      <c r="BJ8" s="235"/>
      <c r="BK8" s="235"/>
      <c r="BL8" s="235"/>
      <c r="BM8" s="235"/>
      <c r="BN8" s="235"/>
      <c r="BO8" s="236"/>
      <c r="BP8" s="234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6"/>
    </row>
    <row r="9" spans="1:80" ht="12.75" hidden="1">
      <c r="A9" s="228"/>
      <c r="B9" s="229"/>
      <c r="C9" s="229"/>
      <c r="D9" s="230"/>
      <c r="E9" s="228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28"/>
      <c r="AK9" s="229"/>
      <c r="AL9" s="229"/>
      <c r="AM9" s="229"/>
      <c r="AN9" s="229"/>
      <c r="AO9" s="229"/>
      <c r="AP9" s="229"/>
      <c r="AQ9" s="229"/>
      <c r="AR9" s="229"/>
      <c r="AS9" s="229"/>
      <c r="AT9" s="230"/>
      <c r="AU9" s="228"/>
      <c r="AV9" s="229"/>
      <c r="AW9" s="229"/>
      <c r="AX9" s="229"/>
      <c r="AY9" s="229"/>
      <c r="AZ9" s="229"/>
      <c r="BA9" s="229"/>
      <c r="BB9" s="229"/>
      <c r="BC9" s="229"/>
      <c r="BD9" s="230"/>
      <c r="BE9" s="228"/>
      <c r="BF9" s="229"/>
      <c r="BG9" s="229"/>
      <c r="BH9" s="229"/>
      <c r="BI9" s="229"/>
      <c r="BJ9" s="229"/>
      <c r="BK9" s="229"/>
      <c r="BL9" s="229"/>
      <c r="BM9" s="229"/>
      <c r="BN9" s="229"/>
      <c r="BO9" s="230"/>
      <c r="BP9" s="228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30"/>
    </row>
    <row r="10" spans="1:80" ht="12.75" hidden="1">
      <c r="A10" s="228">
        <v>1</v>
      </c>
      <c r="B10" s="229"/>
      <c r="C10" s="229"/>
      <c r="D10" s="230"/>
      <c r="E10" s="228">
        <v>2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30"/>
      <c r="AJ10" s="228">
        <v>3</v>
      </c>
      <c r="AK10" s="229"/>
      <c r="AL10" s="229"/>
      <c r="AM10" s="229"/>
      <c r="AN10" s="229"/>
      <c r="AO10" s="229"/>
      <c r="AP10" s="229"/>
      <c r="AQ10" s="229"/>
      <c r="AR10" s="229"/>
      <c r="AS10" s="229"/>
      <c r="AT10" s="230"/>
      <c r="AU10" s="228">
        <v>4</v>
      </c>
      <c r="AV10" s="229"/>
      <c r="AW10" s="229"/>
      <c r="AX10" s="229"/>
      <c r="AY10" s="229"/>
      <c r="AZ10" s="229"/>
      <c r="BA10" s="229"/>
      <c r="BB10" s="229"/>
      <c r="BC10" s="229"/>
      <c r="BD10" s="230"/>
      <c r="BE10" s="228">
        <v>5</v>
      </c>
      <c r="BF10" s="229"/>
      <c r="BG10" s="229"/>
      <c r="BH10" s="229"/>
      <c r="BI10" s="229"/>
      <c r="BJ10" s="229"/>
      <c r="BK10" s="229"/>
      <c r="BL10" s="229"/>
      <c r="BM10" s="229"/>
      <c r="BN10" s="229"/>
      <c r="BO10" s="230"/>
      <c r="BP10" s="228">
        <v>6</v>
      </c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30"/>
    </row>
    <row r="11" spans="1:80" ht="12.75" hidden="1">
      <c r="A11" s="213">
        <v>1</v>
      </c>
      <c r="B11" s="214"/>
      <c r="C11" s="214"/>
      <c r="D11" s="215"/>
      <c r="E11" s="225" t="s">
        <v>248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7"/>
      <c r="AJ11" s="231"/>
      <c r="AK11" s="232"/>
      <c r="AL11" s="232"/>
      <c r="AM11" s="232"/>
      <c r="AN11" s="232"/>
      <c r="AO11" s="232"/>
      <c r="AP11" s="232"/>
      <c r="AQ11" s="232"/>
      <c r="AR11" s="232"/>
      <c r="AS11" s="232"/>
      <c r="AT11" s="233"/>
      <c r="AU11" s="231"/>
      <c r="AV11" s="232"/>
      <c r="AW11" s="232"/>
      <c r="AX11" s="232"/>
      <c r="AY11" s="232"/>
      <c r="AZ11" s="232"/>
      <c r="BA11" s="232"/>
      <c r="BB11" s="232"/>
      <c r="BC11" s="232"/>
      <c r="BD11" s="233"/>
      <c r="BE11" s="286"/>
      <c r="BF11" s="287"/>
      <c r="BG11" s="287"/>
      <c r="BH11" s="287"/>
      <c r="BI11" s="287"/>
      <c r="BJ11" s="287"/>
      <c r="BK11" s="287"/>
      <c r="BL11" s="287"/>
      <c r="BM11" s="287"/>
      <c r="BN11" s="287"/>
      <c r="BO11" s="288"/>
      <c r="BP11" s="286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8"/>
    </row>
    <row r="12" spans="1:80" ht="12.75" hidden="1">
      <c r="A12" s="213">
        <v>2</v>
      </c>
      <c r="B12" s="214"/>
      <c r="C12" s="214"/>
      <c r="D12" s="215"/>
      <c r="E12" s="225" t="s">
        <v>249</v>
      </c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7"/>
      <c r="AJ12" s="231"/>
      <c r="AK12" s="232"/>
      <c r="AL12" s="232"/>
      <c r="AM12" s="232"/>
      <c r="AN12" s="232"/>
      <c r="AO12" s="232"/>
      <c r="AP12" s="232"/>
      <c r="AQ12" s="232"/>
      <c r="AR12" s="232"/>
      <c r="AS12" s="232"/>
      <c r="AT12" s="233"/>
      <c r="AU12" s="231"/>
      <c r="AV12" s="232"/>
      <c r="AW12" s="232"/>
      <c r="AX12" s="232"/>
      <c r="AY12" s="232"/>
      <c r="AZ12" s="232"/>
      <c r="BA12" s="232"/>
      <c r="BB12" s="232"/>
      <c r="BC12" s="232"/>
      <c r="BD12" s="233"/>
      <c r="BE12" s="286"/>
      <c r="BF12" s="287"/>
      <c r="BG12" s="287"/>
      <c r="BH12" s="287"/>
      <c r="BI12" s="287"/>
      <c r="BJ12" s="287"/>
      <c r="BK12" s="287"/>
      <c r="BL12" s="287"/>
      <c r="BM12" s="287"/>
      <c r="BN12" s="287"/>
      <c r="BO12" s="288"/>
      <c r="BP12" s="286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8"/>
    </row>
    <row r="13" spans="1:80" s="37" customFormat="1" ht="12.75" hidden="1">
      <c r="A13" s="219"/>
      <c r="B13" s="220"/>
      <c r="C13" s="220"/>
      <c r="D13" s="221"/>
      <c r="E13" s="216" t="s">
        <v>115</v>
      </c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8"/>
      <c r="AJ13" s="219" t="s">
        <v>22</v>
      </c>
      <c r="AK13" s="220"/>
      <c r="AL13" s="220"/>
      <c r="AM13" s="220"/>
      <c r="AN13" s="220"/>
      <c r="AO13" s="220"/>
      <c r="AP13" s="220"/>
      <c r="AQ13" s="220"/>
      <c r="AR13" s="220"/>
      <c r="AS13" s="220"/>
      <c r="AT13" s="221"/>
      <c r="AU13" s="219" t="s">
        <v>22</v>
      </c>
      <c r="AV13" s="220"/>
      <c r="AW13" s="220"/>
      <c r="AX13" s="220"/>
      <c r="AY13" s="220"/>
      <c r="AZ13" s="220"/>
      <c r="BA13" s="220"/>
      <c r="BB13" s="220"/>
      <c r="BC13" s="220"/>
      <c r="BD13" s="221"/>
      <c r="BE13" s="219" t="s">
        <v>22</v>
      </c>
      <c r="BF13" s="220"/>
      <c r="BG13" s="220"/>
      <c r="BH13" s="220"/>
      <c r="BI13" s="220"/>
      <c r="BJ13" s="220"/>
      <c r="BK13" s="220"/>
      <c r="BL13" s="220"/>
      <c r="BM13" s="220"/>
      <c r="BN13" s="220"/>
      <c r="BO13" s="221"/>
      <c r="BP13" s="323">
        <f>SUM(BP11:CB12)</f>
        <v>0</v>
      </c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5"/>
    </row>
    <row r="14" spans="1:80" s="37" customFormat="1" ht="12.75" hidden="1">
      <c r="A14" s="42"/>
      <c r="B14" s="42"/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s="34" customFormat="1" ht="15.75" hidden="1">
      <c r="A15" s="321" t="s">
        <v>247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</row>
    <row r="16" spans="1:80" s="34" customFormat="1" ht="15.75" hidden="1">
      <c r="A16" s="34" t="s">
        <v>107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46" t="s">
        <v>279</v>
      </c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</row>
    <row r="17" ht="12.75" hidden="1"/>
    <row r="18" spans="1:80" ht="12.75" hidden="1">
      <c r="A18" s="237" t="s">
        <v>109</v>
      </c>
      <c r="B18" s="238"/>
      <c r="C18" s="238"/>
      <c r="D18" s="239"/>
      <c r="E18" s="237" t="s">
        <v>117</v>
      </c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9"/>
      <c r="AJ18" s="237" t="s">
        <v>119</v>
      </c>
      <c r="AK18" s="238"/>
      <c r="AL18" s="238"/>
      <c r="AM18" s="238"/>
      <c r="AN18" s="238"/>
      <c r="AO18" s="238"/>
      <c r="AP18" s="238"/>
      <c r="AQ18" s="238"/>
      <c r="AR18" s="238"/>
      <c r="AS18" s="238"/>
      <c r="AT18" s="239"/>
      <c r="AU18" s="237" t="s">
        <v>119</v>
      </c>
      <c r="AV18" s="238"/>
      <c r="AW18" s="238"/>
      <c r="AX18" s="238"/>
      <c r="AY18" s="238"/>
      <c r="AZ18" s="238"/>
      <c r="BA18" s="238"/>
      <c r="BB18" s="238"/>
      <c r="BC18" s="238"/>
      <c r="BD18" s="239"/>
      <c r="BE18" s="237" t="s">
        <v>158</v>
      </c>
      <c r="BF18" s="238"/>
      <c r="BG18" s="238"/>
      <c r="BH18" s="238"/>
      <c r="BI18" s="238"/>
      <c r="BJ18" s="238"/>
      <c r="BK18" s="238"/>
      <c r="BL18" s="238"/>
      <c r="BM18" s="238"/>
      <c r="BN18" s="238"/>
      <c r="BO18" s="239"/>
      <c r="BP18" s="237" t="s">
        <v>120</v>
      </c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9"/>
    </row>
    <row r="19" spans="1:80" ht="12.75" hidden="1">
      <c r="A19" s="234" t="s">
        <v>110</v>
      </c>
      <c r="B19" s="235"/>
      <c r="C19" s="235"/>
      <c r="D19" s="236"/>
      <c r="E19" s="234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6"/>
      <c r="AJ19" s="234" t="s">
        <v>159</v>
      </c>
      <c r="AK19" s="235"/>
      <c r="AL19" s="235"/>
      <c r="AM19" s="235"/>
      <c r="AN19" s="235"/>
      <c r="AO19" s="235"/>
      <c r="AP19" s="235"/>
      <c r="AQ19" s="235"/>
      <c r="AR19" s="235"/>
      <c r="AS19" s="235"/>
      <c r="AT19" s="236"/>
      <c r="AU19" s="234" t="s">
        <v>160</v>
      </c>
      <c r="AV19" s="235"/>
      <c r="AW19" s="235"/>
      <c r="AX19" s="235"/>
      <c r="AY19" s="235"/>
      <c r="AZ19" s="235"/>
      <c r="BA19" s="235"/>
      <c r="BB19" s="235"/>
      <c r="BC19" s="235"/>
      <c r="BD19" s="236"/>
      <c r="BE19" s="234" t="s">
        <v>161</v>
      </c>
      <c r="BF19" s="235"/>
      <c r="BG19" s="235"/>
      <c r="BH19" s="235"/>
      <c r="BI19" s="235"/>
      <c r="BJ19" s="235"/>
      <c r="BK19" s="235"/>
      <c r="BL19" s="235"/>
      <c r="BM19" s="235"/>
      <c r="BN19" s="235"/>
      <c r="BO19" s="236"/>
      <c r="BP19" s="234" t="s">
        <v>124</v>
      </c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6"/>
    </row>
    <row r="20" spans="1:80" ht="12.75" hidden="1">
      <c r="A20" s="234"/>
      <c r="B20" s="235"/>
      <c r="C20" s="235"/>
      <c r="D20" s="236"/>
      <c r="E20" s="234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6"/>
      <c r="AJ20" s="234"/>
      <c r="AK20" s="235"/>
      <c r="AL20" s="235"/>
      <c r="AM20" s="235"/>
      <c r="AN20" s="235"/>
      <c r="AO20" s="235"/>
      <c r="AP20" s="235"/>
      <c r="AQ20" s="235"/>
      <c r="AR20" s="235"/>
      <c r="AS20" s="235"/>
      <c r="AT20" s="236"/>
      <c r="AU20" s="234" t="s">
        <v>162</v>
      </c>
      <c r="AV20" s="235"/>
      <c r="AW20" s="235"/>
      <c r="AX20" s="235"/>
      <c r="AY20" s="235"/>
      <c r="AZ20" s="235"/>
      <c r="BA20" s="235"/>
      <c r="BB20" s="235"/>
      <c r="BC20" s="235"/>
      <c r="BD20" s="236"/>
      <c r="BE20" s="234" t="s">
        <v>127</v>
      </c>
      <c r="BF20" s="235"/>
      <c r="BG20" s="235"/>
      <c r="BH20" s="235"/>
      <c r="BI20" s="235"/>
      <c r="BJ20" s="235"/>
      <c r="BK20" s="235"/>
      <c r="BL20" s="235"/>
      <c r="BM20" s="235"/>
      <c r="BN20" s="235"/>
      <c r="BO20" s="236"/>
      <c r="BP20" s="234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6"/>
    </row>
    <row r="21" spans="1:80" ht="12.75" hidden="1">
      <c r="A21" s="228"/>
      <c r="B21" s="229"/>
      <c r="C21" s="229"/>
      <c r="D21" s="230"/>
      <c r="E21" s="228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30"/>
      <c r="AJ21" s="228"/>
      <c r="AK21" s="229"/>
      <c r="AL21" s="229"/>
      <c r="AM21" s="229"/>
      <c r="AN21" s="229"/>
      <c r="AO21" s="229"/>
      <c r="AP21" s="229"/>
      <c r="AQ21" s="229"/>
      <c r="AR21" s="229"/>
      <c r="AS21" s="229"/>
      <c r="AT21" s="230"/>
      <c r="AU21" s="228"/>
      <c r="AV21" s="229"/>
      <c r="AW21" s="229"/>
      <c r="AX21" s="229"/>
      <c r="AY21" s="229"/>
      <c r="AZ21" s="229"/>
      <c r="BA21" s="229"/>
      <c r="BB21" s="229"/>
      <c r="BC21" s="229"/>
      <c r="BD21" s="230"/>
      <c r="BE21" s="228"/>
      <c r="BF21" s="229"/>
      <c r="BG21" s="229"/>
      <c r="BH21" s="229"/>
      <c r="BI21" s="229"/>
      <c r="BJ21" s="229"/>
      <c r="BK21" s="229"/>
      <c r="BL21" s="229"/>
      <c r="BM21" s="229"/>
      <c r="BN21" s="229"/>
      <c r="BO21" s="230"/>
      <c r="BP21" s="228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30"/>
    </row>
    <row r="22" spans="1:80" ht="12.75" hidden="1">
      <c r="A22" s="228">
        <v>1</v>
      </c>
      <c r="B22" s="229"/>
      <c r="C22" s="229"/>
      <c r="D22" s="230"/>
      <c r="E22" s="228">
        <v>2</v>
      </c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30"/>
      <c r="AJ22" s="228">
        <v>3</v>
      </c>
      <c r="AK22" s="229"/>
      <c r="AL22" s="229"/>
      <c r="AM22" s="229"/>
      <c r="AN22" s="229"/>
      <c r="AO22" s="229"/>
      <c r="AP22" s="229"/>
      <c r="AQ22" s="229"/>
      <c r="AR22" s="229"/>
      <c r="AS22" s="229"/>
      <c r="AT22" s="230"/>
      <c r="AU22" s="228">
        <v>4</v>
      </c>
      <c r="AV22" s="229"/>
      <c r="AW22" s="229"/>
      <c r="AX22" s="229"/>
      <c r="AY22" s="229"/>
      <c r="AZ22" s="229"/>
      <c r="BA22" s="229"/>
      <c r="BB22" s="229"/>
      <c r="BC22" s="229"/>
      <c r="BD22" s="230"/>
      <c r="BE22" s="228">
        <v>5</v>
      </c>
      <c r="BF22" s="229"/>
      <c r="BG22" s="229"/>
      <c r="BH22" s="229"/>
      <c r="BI22" s="229"/>
      <c r="BJ22" s="229"/>
      <c r="BK22" s="229"/>
      <c r="BL22" s="229"/>
      <c r="BM22" s="229"/>
      <c r="BN22" s="229"/>
      <c r="BO22" s="230"/>
      <c r="BP22" s="228">
        <v>6</v>
      </c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30"/>
    </row>
    <row r="23" spans="1:80" ht="12.75" hidden="1">
      <c r="A23" s="213">
        <v>1</v>
      </c>
      <c r="B23" s="214"/>
      <c r="C23" s="214"/>
      <c r="D23" s="215"/>
      <c r="E23" s="225" t="s">
        <v>248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7"/>
      <c r="AJ23" s="231"/>
      <c r="AK23" s="232"/>
      <c r="AL23" s="232"/>
      <c r="AM23" s="232"/>
      <c r="AN23" s="232"/>
      <c r="AO23" s="232"/>
      <c r="AP23" s="232"/>
      <c r="AQ23" s="232"/>
      <c r="AR23" s="232"/>
      <c r="AS23" s="232"/>
      <c r="AT23" s="233"/>
      <c r="AU23" s="231"/>
      <c r="AV23" s="232"/>
      <c r="AW23" s="232"/>
      <c r="AX23" s="232"/>
      <c r="AY23" s="232"/>
      <c r="AZ23" s="232"/>
      <c r="BA23" s="232"/>
      <c r="BB23" s="232"/>
      <c r="BC23" s="232"/>
      <c r="BD23" s="233"/>
      <c r="BE23" s="286"/>
      <c r="BF23" s="287"/>
      <c r="BG23" s="287"/>
      <c r="BH23" s="287"/>
      <c r="BI23" s="287"/>
      <c r="BJ23" s="287"/>
      <c r="BK23" s="287"/>
      <c r="BL23" s="287"/>
      <c r="BM23" s="287"/>
      <c r="BN23" s="287"/>
      <c r="BO23" s="288"/>
      <c r="BP23" s="286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8"/>
    </row>
    <row r="24" spans="1:80" ht="12.75" hidden="1">
      <c r="A24" s="213">
        <v>2</v>
      </c>
      <c r="B24" s="214"/>
      <c r="C24" s="214"/>
      <c r="D24" s="215"/>
      <c r="E24" s="225" t="s">
        <v>249</v>
      </c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7"/>
      <c r="AJ24" s="231"/>
      <c r="AK24" s="232"/>
      <c r="AL24" s="232"/>
      <c r="AM24" s="232"/>
      <c r="AN24" s="232"/>
      <c r="AO24" s="232"/>
      <c r="AP24" s="232"/>
      <c r="AQ24" s="232"/>
      <c r="AR24" s="232"/>
      <c r="AS24" s="232"/>
      <c r="AT24" s="233"/>
      <c r="AU24" s="231"/>
      <c r="AV24" s="232"/>
      <c r="AW24" s="232"/>
      <c r="AX24" s="232"/>
      <c r="AY24" s="232"/>
      <c r="AZ24" s="232"/>
      <c r="BA24" s="232"/>
      <c r="BB24" s="232"/>
      <c r="BC24" s="232"/>
      <c r="BD24" s="233"/>
      <c r="BE24" s="286"/>
      <c r="BF24" s="287"/>
      <c r="BG24" s="287"/>
      <c r="BH24" s="287"/>
      <c r="BI24" s="287"/>
      <c r="BJ24" s="287"/>
      <c r="BK24" s="287"/>
      <c r="BL24" s="287"/>
      <c r="BM24" s="287"/>
      <c r="BN24" s="287"/>
      <c r="BO24" s="288"/>
      <c r="BP24" s="286"/>
      <c r="BQ24" s="287"/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288"/>
    </row>
    <row r="25" spans="1:80" s="37" customFormat="1" ht="12.75" hidden="1">
      <c r="A25" s="219"/>
      <c r="B25" s="220"/>
      <c r="C25" s="220"/>
      <c r="D25" s="221"/>
      <c r="E25" s="216" t="s">
        <v>115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8"/>
      <c r="AJ25" s="219" t="s">
        <v>22</v>
      </c>
      <c r="AK25" s="220"/>
      <c r="AL25" s="220"/>
      <c r="AM25" s="220"/>
      <c r="AN25" s="220"/>
      <c r="AO25" s="220"/>
      <c r="AP25" s="220"/>
      <c r="AQ25" s="220"/>
      <c r="AR25" s="220"/>
      <c r="AS25" s="220"/>
      <c r="AT25" s="221"/>
      <c r="AU25" s="219" t="s">
        <v>22</v>
      </c>
      <c r="AV25" s="220"/>
      <c r="AW25" s="220"/>
      <c r="AX25" s="220"/>
      <c r="AY25" s="220"/>
      <c r="AZ25" s="220"/>
      <c r="BA25" s="220"/>
      <c r="BB25" s="220"/>
      <c r="BC25" s="220"/>
      <c r="BD25" s="221"/>
      <c r="BE25" s="219" t="s">
        <v>22</v>
      </c>
      <c r="BF25" s="220"/>
      <c r="BG25" s="220"/>
      <c r="BH25" s="220"/>
      <c r="BI25" s="220"/>
      <c r="BJ25" s="220"/>
      <c r="BK25" s="220"/>
      <c r="BL25" s="220"/>
      <c r="BM25" s="220"/>
      <c r="BN25" s="220"/>
      <c r="BO25" s="221"/>
      <c r="BP25" s="323">
        <f>BP24+BP23</f>
        <v>0</v>
      </c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5"/>
    </row>
    <row r="26" spans="1:80" s="37" customFormat="1" ht="12.75">
      <c r="A26" s="42"/>
      <c r="B26" s="42"/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</row>
    <row r="27" spans="1:80" s="34" customFormat="1" ht="15.75">
      <c r="A27" s="321" t="s">
        <v>250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</row>
    <row r="28" spans="1:80" s="34" customFormat="1" ht="15.75">
      <c r="A28" s="34" t="s">
        <v>107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46" t="s">
        <v>280</v>
      </c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</row>
    <row r="30" spans="1:80" ht="12.75">
      <c r="A30" s="237" t="s">
        <v>109</v>
      </c>
      <c r="B30" s="238"/>
      <c r="C30" s="238"/>
      <c r="D30" s="239"/>
      <c r="E30" s="237" t="s">
        <v>18</v>
      </c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9"/>
      <c r="AJ30" s="237" t="s">
        <v>129</v>
      </c>
      <c r="AK30" s="238"/>
      <c r="AL30" s="238"/>
      <c r="AM30" s="238"/>
      <c r="AN30" s="238"/>
      <c r="AO30" s="238"/>
      <c r="AP30" s="238"/>
      <c r="AQ30" s="238"/>
      <c r="AR30" s="238"/>
      <c r="AS30" s="238"/>
      <c r="AT30" s="239"/>
      <c r="AU30" s="237" t="s">
        <v>163</v>
      </c>
      <c r="AV30" s="238"/>
      <c r="AW30" s="238"/>
      <c r="AX30" s="238"/>
      <c r="AY30" s="238"/>
      <c r="AZ30" s="238"/>
      <c r="BA30" s="238"/>
      <c r="BB30" s="238"/>
      <c r="BC30" s="238"/>
      <c r="BD30" s="239"/>
      <c r="BE30" s="237" t="s">
        <v>164</v>
      </c>
      <c r="BF30" s="238"/>
      <c r="BG30" s="238"/>
      <c r="BH30" s="238"/>
      <c r="BI30" s="238"/>
      <c r="BJ30" s="238"/>
      <c r="BK30" s="238"/>
      <c r="BL30" s="238"/>
      <c r="BM30" s="238"/>
      <c r="BN30" s="238"/>
      <c r="BO30" s="239"/>
      <c r="BP30" s="237" t="s">
        <v>120</v>
      </c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9"/>
    </row>
    <row r="31" spans="1:80" ht="12.75">
      <c r="A31" s="234" t="s">
        <v>110</v>
      </c>
      <c r="B31" s="235"/>
      <c r="C31" s="235"/>
      <c r="D31" s="236"/>
      <c r="E31" s="234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6"/>
      <c r="AJ31" s="234" t="s">
        <v>165</v>
      </c>
      <c r="AK31" s="235"/>
      <c r="AL31" s="235"/>
      <c r="AM31" s="235"/>
      <c r="AN31" s="235"/>
      <c r="AO31" s="235"/>
      <c r="AP31" s="235"/>
      <c r="AQ31" s="235"/>
      <c r="AR31" s="235"/>
      <c r="AS31" s="235"/>
      <c r="AT31" s="236"/>
      <c r="AU31" s="234" t="s">
        <v>166</v>
      </c>
      <c r="AV31" s="235"/>
      <c r="AW31" s="235"/>
      <c r="AX31" s="235"/>
      <c r="AY31" s="235"/>
      <c r="AZ31" s="235"/>
      <c r="BA31" s="235"/>
      <c r="BB31" s="235"/>
      <c r="BC31" s="235"/>
      <c r="BD31" s="236"/>
      <c r="BE31" s="234" t="s">
        <v>167</v>
      </c>
      <c r="BF31" s="235"/>
      <c r="BG31" s="235"/>
      <c r="BH31" s="235"/>
      <c r="BI31" s="235"/>
      <c r="BJ31" s="235"/>
      <c r="BK31" s="235"/>
      <c r="BL31" s="235"/>
      <c r="BM31" s="235"/>
      <c r="BN31" s="235"/>
      <c r="BO31" s="236"/>
      <c r="BP31" s="234" t="s">
        <v>168</v>
      </c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6"/>
    </row>
    <row r="32" spans="1:80" ht="12.75">
      <c r="A32" s="234"/>
      <c r="B32" s="235"/>
      <c r="C32" s="235"/>
      <c r="D32" s="236"/>
      <c r="E32" s="234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6"/>
      <c r="AJ32" s="234" t="s">
        <v>169</v>
      </c>
      <c r="AK32" s="235"/>
      <c r="AL32" s="235"/>
      <c r="AM32" s="235"/>
      <c r="AN32" s="235"/>
      <c r="AO32" s="235"/>
      <c r="AP32" s="235"/>
      <c r="AQ32" s="235"/>
      <c r="AR32" s="235"/>
      <c r="AS32" s="235"/>
      <c r="AT32" s="236"/>
      <c r="AU32" s="234" t="s">
        <v>170</v>
      </c>
      <c r="AV32" s="235"/>
      <c r="AW32" s="235"/>
      <c r="AX32" s="235"/>
      <c r="AY32" s="235"/>
      <c r="AZ32" s="235"/>
      <c r="BA32" s="235"/>
      <c r="BB32" s="235"/>
      <c r="BC32" s="235"/>
      <c r="BD32" s="236"/>
      <c r="BE32" s="234"/>
      <c r="BF32" s="235"/>
      <c r="BG32" s="235"/>
      <c r="BH32" s="235"/>
      <c r="BI32" s="235"/>
      <c r="BJ32" s="235"/>
      <c r="BK32" s="235"/>
      <c r="BL32" s="235"/>
      <c r="BM32" s="235"/>
      <c r="BN32" s="235"/>
      <c r="BO32" s="236"/>
      <c r="BP32" s="234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6"/>
    </row>
    <row r="33" spans="1:80" ht="12.75">
      <c r="A33" s="228"/>
      <c r="B33" s="229"/>
      <c r="C33" s="229"/>
      <c r="D33" s="230"/>
      <c r="E33" s="228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30"/>
      <c r="AJ33" s="228"/>
      <c r="AK33" s="229"/>
      <c r="AL33" s="229"/>
      <c r="AM33" s="229"/>
      <c r="AN33" s="229"/>
      <c r="AO33" s="229"/>
      <c r="AP33" s="229"/>
      <c r="AQ33" s="229"/>
      <c r="AR33" s="229"/>
      <c r="AS33" s="229"/>
      <c r="AT33" s="230"/>
      <c r="AU33" s="228"/>
      <c r="AV33" s="229"/>
      <c r="AW33" s="229"/>
      <c r="AX33" s="229"/>
      <c r="AY33" s="229"/>
      <c r="AZ33" s="229"/>
      <c r="BA33" s="229"/>
      <c r="BB33" s="229"/>
      <c r="BC33" s="229"/>
      <c r="BD33" s="230"/>
      <c r="BE33" s="228"/>
      <c r="BF33" s="229"/>
      <c r="BG33" s="229"/>
      <c r="BH33" s="229"/>
      <c r="BI33" s="229"/>
      <c r="BJ33" s="229"/>
      <c r="BK33" s="229"/>
      <c r="BL33" s="229"/>
      <c r="BM33" s="229"/>
      <c r="BN33" s="229"/>
      <c r="BO33" s="230"/>
      <c r="BP33" s="228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30"/>
    </row>
    <row r="34" spans="1:80" ht="12.75">
      <c r="A34" s="309">
        <v>1</v>
      </c>
      <c r="B34" s="310"/>
      <c r="C34" s="310"/>
      <c r="D34" s="311"/>
      <c r="E34" s="309">
        <v>2</v>
      </c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1"/>
      <c r="AJ34" s="309">
        <v>3</v>
      </c>
      <c r="AK34" s="310"/>
      <c r="AL34" s="310"/>
      <c r="AM34" s="310"/>
      <c r="AN34" s="310"/>
      <c r="AO34" s="310"/>
      <c r="AP34" s="310"/>
      <c r="AQ34" s="310"/>
      <c r="AR34" s="310"/>
      <c r="AS34" s="310"/>
      <c r="AT34" s="311"/>
      <c r="AU34" s="309">
        <v>4</v>
      </c>
      <c r="AV34" s="310"/>
      <c r="AW34" s="310"/>
      <c r="AX34" s="310"/>
      <c r="AY34" s="310"/>
      <c r="AZ34" s="310"/>
      <c r="BA34" s="310"/>
      <c r="BB34" s="310"/>
      <c r="BC34" s="310"/>
      <c r="BD34" s="311"/>
      <c r="BE34" s="309">
        <v>5</v>
      </c>
      <c r="BF34" s="310"/>
      <c r="BG34" s="310"/>
      <c r="BH34" s="310"/>
      <c r="BI34" s="310"/>
      <c r="BJ34" s="310"/>
      <c r="BK34" s="310"/>
      <c r="BL34" s="310"/>
      <c r="BM34" s="310"/>
      <c r="BN34" s="310"/>
      <c r="BO34" s="311"/>
      <c r="BP34" s="309">
        <v>6</v>
      </c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1"/>
    </row>
    <row r="35" spans="1:80" ht="12.75">
      <c r="A35" s="213">
        <v>1</v>
      </c>
      <c r="B35" s="214"/>
      <c r="C35" s="214"/>
      <c r="D35" s="215"/>
      <c r="E35" s="225" t="s">
        <v>172</v>
      </c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7"/>
      <c r="AJ35" s="231"/>
      <c r="AK35" s="232"/>
      <c r="AL35" s="232"/>
      <c r="AM35" s="232"/>
      <c r="AN35" s="232"/>
      <c r="AO35" s="232"/>
      <c r="AP35" s="232"/>
      <c r="AQ35" s="232"/>
      <c r="AR35" s="232"/>
      <c r="AS35" s="232"/>
      <c r="AT35" s="233"/>
      <c r="AU35" s="286"/>
      <c r="AV35" s="287"/>
      <c r="AW35" s="287"/>
      <c r="AX35" s="287"/>
      <c r="AY35" s="287"/>
      <c r="AZ35" s="287"/>
      <c r="BA35" s="287"/>
      <c r="BB35" s="287"/>
      <c r="BC35" s="287"/>
      <c r="BD35" s="288"/>
      <c r="BE35" s="326"/>
      <c r="BF35" s="327"/>
      <c r="BG35" s="327"/>
      <c r="BH35" s="327"/>
      <c r="BI35" s="327"/>
      <c r="BJ35" s="327"/>
      <c r="BK35" s="327"/>
      <c r="BL35" s="327"/>
      <c r="BM35" s="327"/>
      <c r="BN35" s="327"/>
      <c r="BO35" s="328"/>
      <c r="BP35" s="286">
        <v>16000</v>
      </c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8"/>
    </row>
    <row r="36" spans="1:80" ht="12.75">
      <c r="A36" s="213">
        <v>2</v>
      </c>
      <c r="B36" s="214"/>
      <c r="C36" s="214"/>
      <c r="D36" s="215"/>
      <c r="E36" s="225" t="s">
        <v>371</v>
      </c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7"/>
      <c r="AJ36" s="231"/>
      <c r="AK36" s="232"/>
      <c r="AL36" s="232"/>
      <c r="AM36" s="232"/>
      <c r="AN36" s="232"/>
      <c r="AO36" s="232"/>
      <c r="AP36" s="232"/>
      <c r="AQ36" s="232"/>
      <c r="AR36" s="232"/>
      <c r="AS36" s="232"/>
      <c r="AT36" s="233"/>
      <c r="AU36" s="286"/>
      <c r="AV36" s="287"/>
      <c r="AW36" s="287"/>
      <c r="AX36" s="287"/>
      <c r="AY36" s="287"/>
      <c r="AZ36" s="287"/>
      <c r="BA36" s="287"/>
      <c r="BB36" s="287"/>
      <c r="BC36" s="287"/>
      <c r="BD36" s="288"/>
      <c r="BE36" s="326"/>
      <c r="BF36" s="327"/>
      <c r="BG36" s="327"/>
      <c r="BH36" s="327"/>
      <c r="BI36" s="327"/>
      <c r="BJ36" s="327"/>
      <c r="BK36" s="327"/>
      <c r="BL36" s="327"/>
      <c r="BM36" s="327"/>
      <c r="BN36" s="327"/>
      <c r="BO36" s="328"/>
      <c r="BP36" s="286">
        <v>20000</v>
      </c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8"/>
    </row>
    <row r="37" spans="1:80" ht="12.75">
      <c r="A37" s="213">
        <v>3</v>
      </c>
      <c r="B37" s="214"/>
      <c r="C37" s="214"/>
      <c r="D37" s="215"/>
      <c r="E37" s="225" t="s">
        <v>319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7"/>
      <c r="AJ37" s="231"/>
      <c r="AK37" s="232"/>
      <c r="AL37" s="232"/>
      <c r="AM37" s="232"/>
      <c r="AN37" s="232"/>
      <c r="AO37" s="232"/>
      <c r="AP37" s="232"/>
      <c r="AQ37" s="232"/>
      <c r="AR37" s="232"/>
      <c r="AS37" s="232"/>
      <c r="AT37" s="233"/>
      <c r="AU37" s="286"/>
      <c r="AV37" s="287"/>
      <c r="AW37" s="287"/>
      <c r="AX37" s="287"/>
      <c r="AY37" s="287"/>
      <c r="AZ37" s="287"/>
      <c r="BA37" s="287"/>
      <c r="BB37" s="287"/>
      <c r="BC37" s="287"/>
      <c r="BD37" s="288"/>
      <c r="BE37" s="326"/>
      <c r="BF37" s="327"/>
      <c r="BG37" s="327"/>
      <c r="BH37" s="327"/>
      <c r="BI37" s="327"/>
      <c r="BJ37" s="327"/>
      <c r="BK37" s="327"/>
      <c r="BL37" s="327"/>
      <c r="BM37" s="327"/>
      <c r="BN37" s="327"/>
      <c r="BO37" s="328"/>
      <c r="BP37" s="286">
        <f>68332-163</f>
        <v>68169</v>
      </c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8"/>
    </row>
    <row r="38" spans="1:80" s="37" customFormat="1" ht="12.75">
      <c r="A38" s="219"/>
      <c r="B38" s="220"/>
      <c r="C38" s="220"/>
      <c r="D38" s="221"/>
      <c r="E38" s="216" t="s">
        <v>115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8"/>
      <c r="AJ38" s="219" t="s">
        <v>22</v>
      </c>
      <c r="AK38" s="220"/>
      <c r="AL38" s="220"/>
      <c r="AM38" s="220"/>
      <c r="AN38" s="220"/>
      <c r="AO38" s="220"/>
      <c r="AP38" s="220"/>
      <c r="AQ38" s="220"/>
      <c r="AR38" s="220"/>
      <c r="AS38" s="220"/>
      <c r="AT38" s="221"/>
      <c r="AU38" s="219" t="s">
        <v>22</v>
      </c>
      <c r="AV38" s="220"/>
      <c r="AW38" s="220"/>
      <c r="AX38" s="220"/>
      <c r="AY38" s="220"/>
      <c r="AZ38" s="220"/>
      <c r="BA38" s="220"/>
      <c r="BB38" s="220"/>
      <c r="BC38" s="220"/>
      <c r="BD38" s="221"/>
      <c r="BE38" s="219" t="s">
        <v>22</v>
      </c>
      <c r="BF38" s="220"/>
      <c r="BG38" s="220"/>
      <c r="BH38" s="220"/>
      <c r="BI38" s="220"/>
      <c r="BJ38" s="220"/>
      <c r="BK38" s="220"/>
      <c r="BL38" s="220"/>
      <c r="BM38" s="220"/>
      <c r="BN38" s="220"/>
      <c r="BO38" s="221"/>
      <c r="BP38" s="323">
        <f>SUM(BP35:CB37)</f>
        <v>104169</v>
      </c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5"/>
    </row>
    <row r="39" spans="1:84" s="37" customFormat="1" ht="12.75">
      <c r="A39" s="42"/>
      <c r="B39" s="42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F39" s="72"/>
    </row>
    <row r="40" spans="1:80" s="37" customFormat="1" ht="15.75">
      <c r="A40" s="34" t="s">
        <v>107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46" t="s">
        <v>326</v>
      </c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</row>
    <row r="41" spans="1:80" s="37" customFormat="1" ht="12.75">
      <c r="A41" s="45"/>
      <c r="B41" s="45"/>
      <c r="C41" s="45"/>
      <c r="D41" s="4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</row>
    <row r="42" spans="1:80" s="37" customFormat="1" ht="12.75">
      <c r="A42" s="237" t="s">
        <v>109</v>
      </c>
      <c r="B42" s="238"/>
      <c r="C42" s="238"/>
      <c r="D42" s="239"/>
      <c r="E42" s="237" t="s">
        <v>18</v>
      </c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9"/>
      <c r="AJ42" s="237" t="s">
        <v>129</v>
      </c>
      <c r="AK42" s="238"/>
      <c r="AL42" s="238"/>
      <c r="AM42" s="238"/>
      <c r="AN42" s="238"/>
      <c r="AO42" s="238"/>
      <c r="AP42" s="238"/>
      <c r="AQ42" s="238"/>
      <c r="AR42" s="238"/>
      <c r="AS42" s="238"/>
      <c r="AT42" s="239"/>
      <c r="AU42" s="237" t="s">
        <v>163</v>
      </c>
      <c r="AV42" s="238"/>
      <c r="AW42" s="238"/>
      <c r="AX42" s="238"/>
      <c r="AY42" s="238"/>
      <c r="AZ42" s="238"/>
      <c r="BA42" s="238"/>
      <c r="BB42" s="238"/>
      <c r="BC42" s="238"/>
      <c r="BD42" s="239"/>
      <c r="BE42" s="237" t="s">
        <v>164</v>
      </c>
      <c r="BF42" s="238"/>
      <c r="BG42" s="238"/>
      <c r="BH42" s="238"/>
      <c r="BI42" s="238"/>
      <c r="BJ42" s="238"/>
      <c r="BK42" s="238"/>
      <c r="BL42" s="238"/>
      <c r="BM42" s="238"/>
      <c r="BN42" s="238"/>
      <c r="BO42" s="239"/>
      <c r="BP42" s="237" t="s">
        <v>120</v>
      </c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9"/>
    </row>
    <row r="43" spans="1:80" s="37" customFormat="1" ht="12.75">
      <c r="A43" s="234" t="s">
        <v>110</v>
      </c>
      <c r="B43" s="235"/>
      <c r="C43" s="235"/>
      <c r="D43" s="236"/>
      <c r="E43" s="234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6"/>
      <c r="AJ43" s="234" t="s">
        <v>165</v>
      </c>
      <c r="AK43" s="235"/>
      <c r="AL43" s="235"/>
      <c r="AM43" s="235"/>
      <c r="AN43" s="235"/>
      <c r="AO43" s="235"/>
      <c r="AP43" s="235"/>
      <c r="AQ43" s="235"/>
      <c r="AR43" s="235"/>
      <c r="AS43" s="235"/>
      <c r="AT43" s="236"/>
      <c r="AU43" s="234" t="s">
        <v>166</v>
      </c>
      <c r="AV43" s="235"/>
      <c r="AW43" s="235"/>
      <c r="AX43" s="235"/>
      <c r="AY43" s="235"/>
      <c r="AZ43" s="235"/>
      <c r="BA43" s="235"/>
      <c r="BB43" s="235"/>
      <c r="BC43" s="235"/>
      <c r="BD43" s="236"/>
      <c r="BE43" s="234" t="s">
        <v>167</v>
      </c>
      <c r="BF43" s="235"/>
      <c r="BG43" s="235"/>
      <c r="BH43" s="235"/>
      <c r="BI43" s="235"/>
      <c r="BJ43" s="235"/>
      <c r="BK43" s="235"/>
      <c r="BL43" s="235"/>
      <c r="BM43" s="235"/>
      <c r="BN43" s="235"/>
      <c r="BO43" s="236"/>
      <c r="BP43" s="234" t="s">
        <v>168</v>
      </c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6"/>
    </row>
    <row r="44" spans="1:80" s="37" customFormat="1" ht="12.75">
      <c r="A44" s="234"/>
      <c r="B44" s="235"/>
      <c r="C44" s="235"/>
      <c r="D44" s="236"/>
      <c r="E44" s="234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6"/>
      <c r="AJ44" s="234" t="s">
        <v>169</v>
      </c>
      <c r="AK44" s="235"/>
      <c r="AL44" s="235"/>
      <c r="AM44" s="235"/>
      <c r="AN44" s="235"/>
      <c r="AO44" s="235"/>
      <c r="AP44" s="235"/>
      <c r="AQ44" s="235"/>
      <c r="AR44" s="235"/>
      <c r="AS44" s="235"/>
      <c r="AT44" s="236"/>
      <c r="AU44" s="234" t="s">
        <v>170</v>
      </c>
      <c r="AV44" s="235"/>
      <c r="AW44" s="235"/>
      <c r="AX44" s="235"/>
      <c r="AY44" s="235"/>
      <c r="AZ44" s="235"/>
      <c r="BA44" s="235"/>
      <c r="BB44" s="235"/>
      <c r="BC44" s="235"/>
      <c r="BD44" s="236"/>
      <c r="BE44" s="234"/>
      <c r="BF44" s="235"/>
      <c r="BG44" s="235"/>
      <c r="BH44" s="235"/>
      <c r="BI44" s="235"/>
      <c r="BJ44" s="235"/>
      <c r="BK44" s="235"/>
      <c r="BL44" s="235"/>
      <c r="BM44" s="235"/>
      <c r="BN44" s="235"/>
      <c r="BO44" s="236"/>
      <c r="BP44" s="234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6"/>
    </row>
    <row r="45" spans="1:80" s="37" customFormat="1" ht="12.75">
      <c r="A45" s="228"/>
      <c r="B45" s="229"/>
      <c r="C45" s="229"/>
      <c r="D45" s="230"/>
      <c r="E45" s="228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30"/>
      <c r="AJ45" s="228"/>
      <c r="AK45" s="229"/>
      <c r="AL45" s="229"/>
      <c r="AM45" s="229"/>
      <c r="AN45" s="229"/>
      <c r="AO45" s="229"/>
      <c r="AP45" s="229"/>
      <c r="AQ45" s="229"/>
      <c r="AR45" s="229"/>
      <c r="AS45" s="229"/>
      <c r="AT45" s="230"/>
      <c r="AU45" s="228"/>
      <c r="AV45" s="229"/>
      <c r="AW45" s="229"/>
      <c r="AX45" s="229"/>
      <c r="AY45" s="229"/>
      <c r="AZ45" s="229"/>
      <c r="BA45" s="229"/>
      <c r="BB45" s="229"/>
      <c r="BC45" s="229"/>
      <c r="BD45" s="230"/>
      <c r="BE45" s="228"/>
      <c r="BF45" s="229"/>
      <c r="BG45" s="229"/>
      <c r="BH45" s="229"/>
      <c r="BI45" s="229"/>
      <c r="BJ45" s="229"/>
      <c r="BK45" s="229"/>
      <c r="BL45" s="229"/>
      <c r="BM45" s="229"/>
      <c r="BN45" s="229"/>
      <c r="BO45" s="230"/>
      <c r="BP45" s="228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30"/>
    </row>
    <row r="46" spans="1:80" s="37" customFormat="1" ht="12.75">
      <c r="A46" s="309">
        <v>1</v>
      </c>
      <c r="B46" s="310"/>
      <c r="C46" s="310"/>
      <c r="D46" s="311"/>
      <c r="E46" s="309">
        <v>2</v>
      </c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1"/>
      <c r="AJ46" s="309">
        <v>4</v>
      </c>
      <c r="AK46" s="310"/>
      <c r="AL46" s="310"/>
      <c r="AM46" s="310"/>
      <c r="AN46" s="310"/>
      <c r="AO46" s="310"/>
      <c r="AP46" s="310"/>
      <c r="AQ46" s="310"/>
      <c r="AR46" s="310"/>
      <c r="AS46" s="310"/>
      <c r="AT46" s="311"/>
      <c r="AU46" s="309">
        <v>5</v>
      </c>
      <c r="AV46" s="310"/>
      <c r="AW46" s="310"/>
      <c r="AX46" s="310"/>
      <c r="AY46" s="310"/>
      <c r="AZ46" s="310"/>
      <c r="BA46" s="310"/>
      <c r="BB46" s="310"/>
      <c r="BC46" s="310"/>
      <c r="BD46" s="311"/>
      <c r="BE46" s="309">
        <v>6</v>
      </c>
      <c r="BF46" s="310"/>
      <c r="BG46" s="310"/>
      <c r="BH46" s="310"/>
      <c r="BI46" s="310"/>
      <c r="BJ46" s="310"/>
      <c r="BK46" s="310"/>
      <c r="BL46" s="310"/>
      <c r="BM46" s="310"/>
      <c r="BN46" s="310"/>
      <c r="BO46" s="311"/>
      <c r="BP46" s="309">
        <v>6</v>
      </c>
      <c r="BQ46" s="310"/>
      <c r="BR46" s="310"/>
      <c r="BS46" s="310"/>
      <c r="BT46" s="310"/>
      <c r="BU46" s="310"/>
      <c r="BV46" s="310"/>
      <c r="BW46" s="310"/>
      <c r="BX46" s="310"/>
      <c r="BY46" s="310"/>
      <c r="BZ46" s="310"/>
      <c r="CA46" s="310"/>
      <c r="CB46" s="311"/>
    </row>
    <row r="47" spans="1:80" s="37" customFormat="1" ht="12.75">
      <c r="A47" s="306">
        <v>1</v>
      </c>
      <c r="B47" s="307"/>
      <c r="C47" s="307"/>
      <c r="D47" s="308"/>
      <c r="E47" s="318" t="s">
        <v>171</v>
      </c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20"/>
      <c r="AJ47" s="329"/>
      <c r="AK47" s="330"/>
      <c r="AL47" s="330"/>
      <c r="AM47" s="330"/>
      <c r="AN47" s="330"/>
      <c r="AO47" s="330"/>
      <c r="AP47" s="330"/>
      <c r="AQ47" s="330"/>
      <c r="AR47" s="330"/>
      <c r="AS47" s="330"/>
      <c r="AT47" s="331"/>
      <c r="AU47" s="210"/>
      <c r="AV47" s="211"/>
      <c r="AW47" s="211"/>
      <c r="AX47" s="211"/>
      <c r="AY47" s="211"/>
      <c r="AZ47" s="211"/>
      <c r="BA47" s="211"/>
      <c r="BB47" s="211"/>
      <c r="BC47" s="211"/>
      <c r="BD47" s="212"/>
      <c r="BE47" s="332"/>
      <c r="BF47" s="333"/>
      <c r="BG47" s="333"/>
      <c r="BH47" s="333"/>
      <c r="BI47" s="333"/>
      <c r="BJ47" s="333"/>
      <c r="BK47" s="333"/>
      <c r="BL47" s="333"/>
      <c r="BM47" s="333"/>
      <c r="BN47" s="333"/>
      <c r="BO47" s="334"/>
      <c r="BP47" s="210">
        <v>590000</v>
      </c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2"/>
    </row>
    <row r="48" spans="1:80" s="37" customFormat="1" ht="12.75" hidden="1">
      <c r="A48" s="306">
        <v>1</v>
      </c>
      <c r="B48" s="307"/>
      <c r="C48" s="307"/>
      <c r="D48" s="308"/>
      <c r="E48" s="318" t="s">
        <v>296</v>
      </c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20"/>
      <c r="AJ48" s="329"/>
      <c r="AK48" s="330"/>
      <c r="AL48" s="330"/>
      <c r="AM48" s="330"/>
      <c r="AN48" s="330"/>
      <c r="AO48" s="330"/>
      <c r="AP48" s="330"/>
      <c r="AQ48" s="330"/>
      <c r="AR48" s="330"/>
      <c r="AS48" s="330"/>
      <c r="AT48" s="331"/>
      <c r="AU48" s="210"/>
      <c r="AV48" s="211"/>
      <c r="AW48" s="211"/>
      <c r="AX48" s="211"/>
      <c r="AY48" s="211"/>
      <c r="AZ48" s="211"/>
      <c r="BA48" s="211"/>
      <c r="BB48" s="211"/>
      <c r="BC48" s="211"/>
      <c r="BD48" s="212"/>
      <c r="BE48" s="332"/>
      <c r="BF48" s="333"/>
      <c r="BG48" s="333"/>
      <c r="BH48" s="333"/>
      <c r="BI48" s="333"/>
      <c r="BJ48" s="333"/>
      <c r="BK48" s="333"/>
      <c r="BL48" s="333"/>
      <c r="BM48" s="333"/>
      <c r="BN48" s="333"/>
      <c r="BO48" s="334"/>
      <c r="BP48" s="210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2"/>
    </row>
    <row r="49" spans="1:80" s="37" customFormat="1" ht="12.75">
      <c r="A49" s="213">
        <v>2</v>
      </c>
      <c r="B49" s="214"/>
      <c r="C49" s="214"/>
      <c r="D49" s="215"/>
      <c r="E49" s="225" t="s">
        <v>260</v>
      </c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7"/>
      <c r="AJ49" s="231"/>
      <c r="AK49" s="232"/>
      <c r="AL49" s="232"/>
      <c r="AM49" s="232"/>
      <c r="AN49" s="232"/>
      <c r="AO49" s="232"/>
      <c r="AP49" s="232"/>
      <c r="AQ49" s="232"/>
      <c r="AR49" s="232"/>
      <c r="AS49" s="232"/>
      <c r="AT49" s="233"/>
      <c r="AU49" s="286"/>
      <c r="AV49" s="287"/>
      <c r="AW49" s="287"/>
      <c r="AX49" s="287"/>
      <c r="AY49" s="287"/>
      <c r="AZ49" s="287"/>
      <c r="BA49" s="287"/>
      <c r="BB49" s="287"/>
      <c r="BC49" s="287"/>
      <c r="BD49" s="288"/>
      <c r="BE49" s="326"/>
      <c r="BF49" s="327"/>
      <c r="BG49" s="327"/>
      <c r="BH49" s="327"/>
      <c r="BI49" s="327"/>
      <c r="BJ49" s="327"/>
      <c r="BK49" s="327"/>
      <c r="BL49" s="327"/>
      <c r="BM49" s="327"/>
      <c r="BN49" s="327"/>
      <c r="BO49" s="328"/>
      <c r="BP49" s="286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8"/>
    </row>
    <row r="50" spans="1:80" s="38" customFormat="1" ht="15.75">
      <c r="A50" s="219"/>
      <c r="B50" s="220"/>
      <c r="C50" s="220"/>
      <c r="D50" s="221"/>
      <c r="E50" s="216" t="s">
        <v>115</v>
      </c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8"/>
      <c r="AJ50" s="219" t="s">
        <v>22</v>
      </c>
      <c r="AK50" s="220"/>
      <c r="AL50" s="220"/>
      <c r="AM50" s="220"/>
      <c r="AN50" s="220"/>
      <c r="AO50" s="220"/>
      <c r="AP50" s="220"/>
      <c r="AQ50" s="220"/>
      <c r="AR50" s="220"/>
      <c r="AS50" s="220"/>
      <c r="AT50" s="221"/>
      <c r="AU50" s="219" t="s">
        <v>22</v>
      </c>
      <c r="AV50" s="220"/>
      <c r="AW50" s="220"/>
      <c r="AX50" s="220"/>
      <c r="AY50" s="220"/>
      <c r="AZ50" s="220"/>
      <c r="BA50" s="220"/>
      <c r="BB50" s="220"/>
      <c r="BC50" s="220"/>
      <c r="BD50" s="221"/>
      <c r="BE50" s="219" t="s">
        <v>22</v>
      </c>
      <c r="BF50" s="220"/>
      <c r="BG50" s="220"/>
      <c r="BH50" s="220"/>
      <c r="BI50" s="220"/>
      <c r="BJ50" s="220"/>
      <c r="BK50" s="220"/>
      <c r="BL50" s="220"/>
      <c r="BM50" s="220"/>
      <c r="BN50" s="220"/>
      <c r="BO50" s="221"/>
      <c r="BP50" s="323">
        <f>SUM(BP47:CB49)</f>
        <v>590000</v>
      </c>
      <c r="BQ50" s="324"/>
      <c r="BR50" s="324"/>
      <c r="BS50" s="324"/>
      <c r="BT50" s="324"/>
      <c r="BU50" s="324"/>
      <c r="BV50" s="324"/>
      <c r="BW50" s="324"/>
      <c r="BX50" s="324"/>
      <c r="BY50" s="324"/>
      <c r="BZ50" s="324"/>
      <c r="CA50" s="324"/>
      <c r="CB50" s="325"/>
    </row>
    <row r="52" spans="1:30" ht="15">
      <c r="A52" s="335" t="str">
        <f>'стр 1'!J10</f>
        <v>Заведующий  МДОБУ № 33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AD52" s="35" t="str">
        <f>'стр 1'!M12</f>
        <v>Н.А. Чаплыгина</v>
      </c>
    </row>
  </sheetData>
  <sheetProtection/>
  <mergeCells count="213">
    <mergeCell ref="A25:D25"/>
    <mergeCell ref="E25:AI25"/>
    <mergeCell ref="AJ25:AT25"/>
    <mergeCell ref="AU25:BD25"/>
    <mergeCell ref="BE25:BO25"/>
    <mergeCell ref="BP25:CB25"/>
    <mergeCell ref="A24:D24"/>
    <mergeCell ref="E24:AI24"/>
    <mergeCell ref="AJ24:AT24"/>
    <mergeCell ref="AU24:BD24"/>
    <mergeCell ref="BE24:BO24"/>
    <mergeCell ref="BP24:CB24"/>
    <mergeCell ref="A23:D23"/>
    <mergeCell ref="E23:AI23"/>
    <mergeCell ref="AJ23:AT23"/>
    <mergeCell ref="AU23:BD23"/>
    <mergeCell ref="BE23:BO23"/>
    <mergeCell ref="BP23:CB23"/>
    <mergeCell ref="A22:D22"/>
    <mergeCell ref="E22:AI22"/>
    <mergeCell ref="AJ22:AT22"/>
    <mergeCell ref="AU22:BD22"/>
    <mergeCell ref="BE22:BO22"/>
    <mergeCell ref="BP22:CB22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5:CB15"/>
    <mergeCell ref="S16:CB16"/>
    <mergeCell ref="A1:CB1"/>
    <mergeCell ref="A3:CB3"/>
    <mergeCell ref="A6:D6"/>
    <mergeCell ref="E6:AI6"/>
    <mergeCell ref="AJ6:AT6"/>
    <mergeCell ref="AU6:BD6"/>
    <mergeCell ref="BE6:BO6"/>
    <mergeCell ref="BP6:CB6"/>
    <mergeCell ref="S4:CB4"/>
    <mergeCell ref="A7:D7"/>
    <mergeCell ref="E7:AI7"/>
    <mergeCell ref="AJ7:AT7"/>
    <mergeCell ref="AU7:BD7"/>
    <mergeCell ref="BE7:BO7"/>
    <mergeCell ref="BP7:CB7"/>
    <mergeCell ref="A8:D8"/>
    <mergeCell ref="E8:AI8"/>
    <mergeCell ref="AJ8:AT8"/>
    <mergeCell ref="AU8:BD8"/>
    <mergeCell ref="BE8:BO8"/>
    <mergeCell ref="BP8:CB8"/>
    <mergeCell ref="A9:D9"/>
    <mergeCell ref="E9:AI9"/>
    <mergeCell ref="AJ9:AT9"/>
    <mergeCell ref="AU9:BD9"/>
    <mergeCell ref="BE9:BO9"/>
    <mergeCell ref="BP9:CB9"/>
    <mergeCell ref="A10:D10"/>
    <mergeCell ref="E10:AI10"/>
    <mergeCell ref="AJ10:AT10"/>
    <mergeCell ref="AU10:BD10"/>
    <mergeCell ref="BE10:BO10"/>
    <mergeCell ref="BP10:CB10"/>
    <mergeCell ref="A11:D11"/>
    <mergeCell ref="E11:AI11"/>
    <mergeCell ref="AJ11:AT11"/>
    <mergeCell ref="AU11:BD11"/>
    <mergeCell ref="BE11:BO11"/>
    <mergeCell ref="BP11:CB11"/>
    <mergeCell ref="A12:D12"/>
    <mergeCell ref="E12:AI12"/>
    <mergeCell ref="AJ12:AT12"/>
    <mergeCell ref="AU12:BD12"/>
    <mergeCell ref="BE12:BO12"/>
    <mergeCell ref="BP12:CB12"/>
    <mergeCell ref="A13:D13"/>
    <mergeCell ref="E13:AI13"/>
    <mergeCell ref="AJ13:AT13"/>
    <mergeCell ref="AU13:BD13"/>
    <mergeCell ref="BE13:BO13"/>
    <mergeCell ref="BP13:CB13"/>
    <mergeCell ref="A27:CB27"/>
    <mergeCell ref="A30:D30"/>
    <mergeCell ref="E30:AI30"/>
    <mergeCell ref="AJ30:AT30"/>
    <mergeCell ref="AU30:BD30"/>
    <mergeCell ref="BE30:BO30"/>
    <mergeCell ref="BP30:CB30"/>
    <mergeCell ref="S28:CB28"/>
    <mergeCell ref="A31:D31"/>
    <mergeCell ref="E31:AI31"/>
    <mergeCell ref="AJ31:AT31"/>
    <mergeCell ref="AU31:BD31"/>
    <mergeCell ref="BE31:BO31"/>
    <mergeCell ref="BP31:CB31"/>
    <mergeCell ref="A32:D32"/>
    <mergeCell ref="E32:AI32"/>
    <mergeCell ref="AJ32:AT32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E35:BO35"/>
    <mergeCell ref="BP35:CB35"/>
    <mergeCell ref="A36:D36"/>
    <mergeCell ref="E36:AI36"/>
    <mergeCell ref="AJ36:AT36"/>
    <mergeCell ref="AU36:BD36"/>
    <mergeCell ref="BE36:BO36"/>
    <mergeCell ref="BP36:CB36"/>
    <mergeCell ref="BP38:CB38"/>
    <mergeCell ref="A37:D37"/>
    <mergeCell ref="E37:AI37"/>
    <mergeCell ref="AJ37:AT37"/>
    <mergeCell ref="AU37:BD37"/>
    <mergeCell ref="BE37:BO37"/>
    <mergeCell ref="BP37:CB37"/>
    <mergeCell ref="A52:U52"/>
    <mergeCell ref="A38:D38"/>
    <mergeCell ref="E38:AI38"/>
    <mergeCell ref="AJ38:AT38"/>
    <mergeCell ref="AU38:BD38"/>
    <mergeCell ref="BE38:BO38"/>
    <mergeCell ref="S40:CB40"/>
    <mergeCell ref="A42:D42"/>
    <mergeCell ref="E42:AI42"/>
    <mergeCell ref="AJ42:AT42"/>
    <mergeCell ref="AU42:BD42"/>
    <mergeCell ref="BE42:BO42"/>
    <mergeCell ref="BP42:CB42"/>
    <mergeCell ref="A43:D43"/>
    <mergeCell ref="E43:AI43"/>
    <mergeCell ref="AJ43:AT43"/>
    <mergeCell ref="AU43:BD43"/>
    <mergeCell ref="BE43:BO43"/>
    <mergeCell ref="BP43:CB43"/>
    <mergeCell ref="A44:D44"/>
    <mergeCell ref="E44:AI44"/>
    <mergeCell ref="AJ44:AT44"/>
    <mergeCell ref="AU44:BD44"/>
    <mergeCell ref="BE44:BO44"/>
    <mergeCell ref="BP44:CB44"/>
    <mergeCell ref="A45:D45"/>
    <mergeCell ref="E45:AI45"/>
    <mergeCell ref="AJ45:AT45"/>
    <mergeCell ref="AU45:BD45"/>
    <mergeCell ref="BE45:BO45"/>
    <mergeCell ref="BP45:CB45"/>
    <mergeCell ref="A46:D46"/>
    <mergeCell ref="E46:AI46"/>
    <mergeCell ref="AJ46:AT46"/>
    <mergeCell ref="AU46:BD46"/>
    <mergeCell ref="BE46:BO46"/>
    <mergeCell ref="BP46:CB46"/>
    <mergeCell ref="A47:D47"/>
    <mergeCell ref="E47:AI47"/>
    <mergeCell ref="AJ47:AT47"/>
    <mergeCell ref="AU47:BD47"/>
    <mergeCell ref="BE47:BO47"/>
    <mergeCell ref="BP47:CB47"/>
    <mergeCell ref="A48:D48"/>
    <mergeCell ref="E48:AI48"/>
    <mergeCell ref="AJ48:AT48"/>
    <mergeCell ref="AU48:BD48"/>
    <mergeCell ref="BE48:BO48"/>
    <mergeCell ref="BP48:CB48"/>
    <mergeCell ref="A49:D49"/>
    <mergeCell ref="E49:AI49"/>
    <mergeCell ref="AJ49:AT49"/>
    <mergeCell ref="AU49:BD49"/>
    <mergeCell ref="BE49:BO49"/>
    <mergeCell ref="BP49:CB49"/>
    <mergeCell ref="A50:D50"/>
    <mergeCell ref="E50:AI50"/>
    <mergeCell ref="AJ50:AT50"/>
    <mergeCell ref="AU50:BD50"/>
    <mergeCell ref="BE50:BO50"/>
    <mergeCell ref="BP50:CB50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76"/>
  <sheetViews>
    <sheetView view="pageBreakPreview" zoomScaleSheetLayoutView="100" zoomScalePageLayoutView="0" workbookViewId="0" topLeftCell="A1">
      <selection activeCell="CL14" sqref="CL14"/>
    </sheetView>
  </sheetViews>
  <sheetFormatPr defaultColWidth="7.421875" defaultRowHeight="15"/>
  <cols>
    <col min="1" max="1" width="7.421875" style="35" bestFit="1" customWidth="1"/>
    <col min="2" max="30" width="1.1484375" style="35" customWidth="1"/>
    <col min="31" max="31" width="7.421875" style="35" bestFit="1" customWidth="1"/>
    <col min="32" max="38" width="1.1484375" style="35" customWidth="1"/>
    <col min="39" max="39" width="1.421875" style="35" customWidth="1"/>
    <col min="40" max="86" width="1.1484375" style="35" customWidth="1"/>
    <col min="87" max="87" width="11.421875" style="35" customWidth="1"/>
    <col min="88" max="91" width="1.1484375" style="35" customWidth="1"/>
    <col min="92" max="92" width="19.140625" style="35" customWidth="1"/>
    <col min="93" max="255" width="1.1484375" style="35" customWidth="1"/>
    <col min="256" max="16384" width="7.421875" style="35" customWidth="1"/>
  </cols>
  <sheetData>
    <row r="1" spans="1:80" s="34" customFormat="1" ht="15.75">
      <c r="A1" s="367" t="s">
        <v>251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</row>
    <row r="2" s="34" customFormat="1" ht="15.75"/>
    <row r="3" spans="1:80" s="34" customFormat="1" ht="15.75">
      <c r="A3" s="34" t="s">
        <v>107</v>
      </c>
      <c r="S3" s="356" t="s">
        <v>441</v>
      </c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</row>
    <row r="4" s="39" customFormat="1" ht="9.75"/>
    <row r="5" spans="1:80" ht="12.75">
      <c r="A5" s="237" t="s">
        <v>109</v>
      </c>
      <c r="B5" s="238"/>
      <c r="C5" s="238"/>
      <c r="D5" s="239"/>
      <c r="E5" s="237" t="s">
        <v>117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9"/>
      <c r="AN5" s="237" t="s">
        <v>173</v>
      </c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9"/>
      <c r="BD5" s="237" t="s">
        <v>119</v>
      </c>
      <c r="BE5" s="238"/>
      <c r="BF5" s="238"/>
      <c r="BG5" s="238"/>
      <c r="BH5" s="238"/>
      <c r="BI5" s="238"/>
      <c r="BJ5" s="238"/>
      <c r="BK5" s="238"/>
      <c r="BL5" s="238"/>
      <c r="BM5" s="239"/>
      <c r="BN5" s="237" t="s">
        <v>158</v>
      </c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9"/>
    </row>
    <row r="6" spans="1:80" ht="12.75">
      <c r="A6" s="234" t="s">
        <v>110</v>
      </c>
      <c r="B6" s="235"/>
      <c r="C6" s="235"/>
      <c r="D6" s="236"/>
      <c r="E6" s="234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6"/>
      <c r="AN6" s="234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6"/>
      <c r="BD6" s="234" t="s">
        <v>174</v>
      </c>
      <c r="BE6" s="235"/>
      <c r="BF6" s="235"/>
      <c r="BG6" s="235"/>
      <c r="BH6" s="235"/>
      <c r="BI6" s="235"/>
      <c r="BJ6" s="235"/>
      <c r="BK6" s="235"/>
      <c r="BL6" s="235"/>
      <c r="BM6" s="236"/>
      <c r="BN6" s="234" t="s">
        <v>175</v>
      </c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6"/>
    </row>
    <row r="7" spans="1:80" ht="12.75">
      <c r="A7" s="234"/>
      <c r="B7" s="235"/>
      <c r="C7" s="235"/>
      <c r="D7" s="236"/>
      <c r="E7" s="234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6"/>
      <c r="AN7" s="234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6"/>
      <c r="BD7" s="234" t="s">
        <v>176</v>
      </c>
      <c r="BE7" s="235"/>
      <c r="BF7" s="235"/>
      <c r="BG7" s="235"/>
      <c r="BH7" s="235"/>
      <c r="BI7" s="235"/>
      <c r="BJ7" s="235"/>
      <c r="BK7" s="235"/>
      <c r="BL7" s="235"/>
      <c r="BM7" s="236"/>
      <c r="BN7" s="234" t="s">
        <v>127</v>
      </c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6"/>
    </row>
    <row r="8" spans="1:80" ht="12.75">
      <c r="A8" s="309">
        <v>1</v>
      </c>
      <c r="B8" s="310"/>
      <c r="C8" s="310"/>
      <c r="D8" s="311"/>
      <c r="E8" s="309">
        <v>2</v>
      </c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1"/>
      <c r="AN8" s="309">
        <v>3</v>
      </c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1"/>
      <c r="BD8" s="309">
        <v>4</v>
      </c>
      <c r="BE8" s="310"/>
      <c r="BF8" s="310"/>
      <c r="BG8" s="310"/>
      <c r="BH8" s="310"/>
      <c r="BI8" s="310"/>
      <c r="BJ8" s="310"/>
      <c r="BK8" s="310"/>
      <c r="BL8" s="310"/>
      <c r="BM8" s="311"/>
      <c r="BN8" s="309">
        <v>5</v>
      </c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1"/>
    </row>
    <row r="9" spans="1:80" ht="12.75">
      <c r="A9" s="225">
        <v>1</v>
      </c>
      <c r="B9" s="226"/>
      <c r="C9" s="226"/>
      <c r="D9" s="227"/>
      <c r="E9" s="357" t="s">
        <v>256</v>
      </c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7"/>
      <c r="AN9" s="231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329"/>
      <c r="BE9" s="330"/>
      <c r="BF9" s="330"/>
      <c r="BG9" s="330"/>
      <c r="BH9" s="330"/>
      <c r="BI9" s="330"/>
      <c r="BJ9" s="330"/>
      <c r="BK9" s="330"/>
      <c r="BL9" s="330"/>
      <c r="BM9" s="331"/>
      <c r="BN9" s="358">
        <v>8000</v>
      </c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60"/>
    </row>
    <row r="10" spans="1:80" ht="12.75" customHeight="1">
      <c r="A10" s="225">
        <v>2</v>
      </c>
      <c r="B10" s="226"/>
      <c r="C10" s="226"/>
      <c r="D10" s="227"/>
      <c r="E10" s="357" t="s">
        <v>368</v>
      </c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7"/>
      <c r="AN10" s="231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329"/>
      <c r="BE10" s="330"/>
      <c r="BF10" s="330"/>
      <c r="BG10" s="330"/>
      <c r="BH10" s="330"/>
      <c r="BI10" s="330"/>
      <c r="BJ10" s="330"/>
      <c r="BK10" s="330"/>
      <c r="BL10" s="330"/>
      <c r="BM10" s="331"/>
      <c r="BN10" s="358">
        <v>7200</v>
      </c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60"/>
    </row>
    <row r="11" spans="1:80" ht="12.75" customHeight="1">
      <c r="A11" s="225">
        <v>3</v>
      </c>
      <c r="B11" s="226"/>
      <c r="C11" s="226"/>
      <c r="D11" s="227"/>
      <c r="E11" s="357" t="s">
        <v>257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7"/>
      <c r="AN11" s="231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3"/>
      <c r="BD11" s="329"/>
      <c r="BE11" s="330"/>
      <c r="BF11" s="330"/>
      <c r="BG11" s="330"/>
      <c r="BH11" s="330"/>
      <c r="BI11" s="330"/>
      <c r="BJ11" s="330"/>
      <c r="BK11" s="330"/>
      <c r="BL11" s="330"/>
      <c r="BM11" s="331"/>
      <c r="BN11" s="358">
        <v>21600</v>
      </c>
      <c r="BO11" s="359"/>
      <c r="BP11" s="359"/>
      <c r="BQ11" s="359"/>
      <c r="BR11" s="359"/>
      <c r="BS11" s="359"/>
      <c r="BT11" s="359"/>
      <c r="BU11" s="359"/>
      <c r="BV11" s="359"/>
      <c r="BW11" s="359"/>
      <c r="BX11" s="359"/>
      <c r="BY11" s="359"/>
      <c r="BZ11" s="359"/>
      <c r="CA11" s="359"/>
      <c r="CB11" s="360"/>
    </row>
    <row r="12" spans="1:80" ht="12.75" customHeight="1">
      <c r="A12" s="225">
        <v>4</v>
      </c>
      <c r="B12" s="226"/>
      <c r="C12" s="226"/>
      <c r="D12" s="227"/>
      <c r="E12" s="357" t="s">
        <v>376</v>
      </c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7"/>
      <c r="AN12" s="231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3"/>
      <c r="BD12" s="329"/>
      <c r="BE12" s="330"/>
      <c r="BF12" s="330"/>
      <c r="BG12" s="330"/>
      <c r="BH12" s="330"/>
      <c r="BI12" s="330"/>
      <c r="BJ12" s="330"/>
      <c r="BK12" s="330"/>
      <c r="BL12" s="330"/>
      <c r="BM12" s="331"/>
      <c r="BN12" s="358">
        <v>13312</v>
      </c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60"/>
    </row>
    <row r="13" spans="1:80" s="37" customFormat="1" ht="12.75">
      <c r="A13" s="361"/>
      <c r="B13" s="362"/>
      <c r="C13" s="362"/>
      <c r="D13" s="363"/>
      <c r="E13" s="216" t="s">
        <v>115</v>
      </c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8"/>
      <c r="AN13" s="219" t="s">
        <v>22</v>
      </c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1"/>
      <c r="BD13" s="274" t="s">
        <v>22</v>
      </c>
      <c r="BE13" s="275"/>
      <c r="BF13" s="275"/>
      <c r="BG13" s="275"/>
      <c r="BH13" s="275"/>
      <c r="BI13" s="275"/>
      <c r="BJ13" s="275"/>
      <c r="BK13" s="275"/>
      <c r="BL13" s="275"/>
      <c r="BM13" s="276"/>
      <c r="BN13" s="364">
        <f>SUM(BN9:CB12)</f>
        <v>50112</v>
      </c>
      <c r="BO13" s="365"/>
      <c r="BP13" s="365"/>
      <c r="BQ13" s="365"/>
      <c r="BR13" s="365"/>
      <c r="BS13" s="365"/>
      <c r="BT13" s="365"/>
      <c r="BU13" s="365"/>
      <c r="BV13" s="365"/>
      <c r="BW13" s="365"/>
      <c r="BX13" s="365"/>
      <c r="BY13" s="365"/>
      <c r="BZ13" s="365"/>
      <c r="CA13" s="365"/>
      <c r="CB13" s="366"/>
    </row>
    <row r="14" s="38" customFormat="1" ht="15.75"/>
    <row r="15" spans="1:80" s="37" customFormat="1" ht="15.75">
      <c r="A15" s="11" t="s">
        <v>107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356" t="s">
        <v>437</v>
      </c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</row>
    <row r="16" spans="1:80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 t="s">
        <v>436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</row>
    <row r="17" spans="1:80" ht="12.75">
      <c r="A17" s="204" t="s">
        <v>109</v>
      </c>
      <c r="B17" s="205"/>
      <c r="C17" s="205"/>
      <c r="D17" s="206"/>
      <c r="E17" s="204" t="s">
        <v>117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6"/>
      <c r="AN17" s="204" t="s">
        <v>173</v>
      </c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6"/>
      <c r="BD17" s="204" t="s">
        <v>119</v>
      </c>
      <c r="BE17" s="205"/>
      <c r="BF17" s="205"/>
      <c r="BG17" s="205"/>
      <c r="BH17" s="205"/>
      <c r="BI17" s="205"/>
      <c r="BJ17" s="205"/>
      <c r="BK17" s="205"/>
      <c r="BL17" s="205"/>
      <c r="BM17" s="206"/>
      <c r="BN17" s="204" t="s">
        <v>158</v>
      </c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6"/>
    </row>
    <row r="18" spans="1:80" ht="12.75">
      <c r="A18" s="207" t="s">
        <v>110</v>
      </c>
      <c r="B18" s="208"/>
      <c r="C18" s="208"/>
      <c r="D18" s="209"/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9"/>
      <c r="AN18" s="207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9"/>
      <c r="BD18" s="207" t="s">
        <v>174</v>
      </c>
      <c r="BE18" s="208"/>
      <c r="BF18" s="208"/>
      <c r="BG18" s="208"/>
      <c r="BH18" s="208"/>
      <c r="BI18" s="208"/>
      <c r="BJ18" s="208"/>
      <c r="BK18" s="208"/>
      <c r="BL18" s="208"/>
      <c r="BM18" s="209"/>
      <c r="BN18" s="207" t="s">
        <v>175</v>
      </c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9"/>
    </row>
    <row r="19" spans="1:80" ht="12.75">
      <c r="A19" s="207"/>
      <c r="B19" s="208"/>
      <c r="C19" s="208"/>
      <c r="D19" s="209"/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9"/>
      <c r="AN19" s="207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9"/>
      <c r="BD19" s="207" t="s">
        <v>176</v>
      </c>
      <c r="BE19" s="208"/>
      <c r="BF19" s="208"/>
      <c r="BG19" s="208"/>
      <c r="BH19" s="208"/>
      <c r="BI19" s="208"/>
      <c r="BJ19" s="208"/>
      <c r="BK19" s="208"/>
      <c r="BL19" s="208"/>
      <c r="BM19" s="209"/>
      <c r="BN19" s="207" t="s">
        <v>127</v>
      </c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9"/>
    </row>
    <row r="20" spans="1:80" ht="12.75">
      <c r="A20" s="259">
        <v>1</v>
      </c>
      <c r="B20" s="260"/>
      <c r="C20" s="260"/>
      <c r="D20" s="261"/>
      <c r="E20" s="259">
        <v>2</v>
      </c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1"/>
      <c r="AN20" s="259">
        <v>3</v>
      </c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1"/>
      <c r="BD20" s="259">
        <v>4</v>
      </c>
      <c r="BE20" s="260"/>
      <c r="BF20" s="260"/>
      <c r="BG20" s="260"/>
      <c r="BH20" s="260"/>
      <c r="BI20" s="260"/>
      <c r="BJ20" s="260"/>
      <c r="BK20" s="260"/>
      <c r="BL20" s="260"/>
      <c r="BM20" s="261"/>
      <c r="BN20" s="259">
        <v>5</v>
      </c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1"/>
    </row>
    <row r="21" spans="1:80" ht="24.75" customHeight="1">
      <c r="A21" s="191">
        <v>1</v>
      </c>
      <c r="B21" s="192"/>
      <c r="C21" s="192"/>
      <c r="D21" s="193"/>
      <c r="E21" s="353" t="s">
        <v>438</v>
      </c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5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4"/>
      <c r="BD21" s="194">
        <v>1</v>
      </c>
      <c r="BE21" s="195"/>
      <c r="BF21" s="195"/>
      <c r="BG21" s="195"/>
      <c r="BH21" s="195"/>
      <c r="BI21" s="195"/>
      <c r="BJ21" s="195"/>
      <c r="BK21" s="195"/>
      <c r="BL21" s="195"/>
      <c r="BM21" s="196"/>
      <c r="BN21" s="345">
        <v>42000</v>
      </c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7"/>
    </row>
    <row r="22" spans="1:80" ht="12.75">
      <c r="A22" s="191">
        <v>2</v>
      </c>
      <c r="B22" s="192"/>
      <c r="C22" s="192"/>
      <c r="D22" s="193"/>
      <c r="E22" s="349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3"/>
      <c r="AN22" s="247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9"/>
      <c r="BD22" s="194">
        <v>4</v>
      </c>
      <c r="BE22" s="195"/>
      <c r="BF22" s="195"/>
      <c r="BG22" s="195"/>
      <c r="BH22" s="195"/>
      <c r="BI22" s="195"/>
      <c r="BJ22" s="195"/>
      <c r="BK22" s="195"/>
      <c r="BL22" s="195"/>
      <c r="BM22" s="196"/>
      <c r="BN22" s="337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9"/>
    </row>
    <row r="23" spans="1:80" ht="12.75">
      <c r="A23" s="191"/>
      <c r="B23" s="192"/>
      <c r="C23" s="192"/>
      <c r="D23" s="193"/>
      <c r="E23" s="336" t="s">
        <v>288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  <c r="AN23" s="247" t="s">
        <v>22</v>
      </c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9"/>
      <c r="BD23" s="194" t="s">
        <v>22</v>
      </c>
      <c r="BE23" s="195"/>
      <c r="BF23" s="195"/>
      <c r="BG23" s="195"/>
      <c r="BH23" s="195"/>
      <c r="BI23" s="195"/>
      <c r="BJ23" s="195"/>
      <c r="BK23" s="195"/>
      <c r="BL23" s="195"/>
      <c r="BM23" s="196"/>
      <c r="BN23" s="350">
        <f>SUM(BN21:CB22)</f>
        <v>42000</v>
      </c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2"/>
    </row>
    <row r="24" spans="1:80" ht="12.75">
      <c r="A24" s="18"/>
      <c r="B24" s="18"/>
      <c r="C24" s="18"/>
      <c r="D24" s="18"/>
      <c r="E24" s="7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</row>
    <row r="25" spans="1:80" s="37" customFormat="1" ht="18.75" hidden="1">
      <c r="A25" s="348" t="s">
        <v>300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8"/>
    </row>
    <row r="26" spans="1:80" s="37" customFormat="1" ht="15.75" hidden="1">
      <c r="A26" s="11" t="s">
        <v>107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46" t="s">
        <v>287</v>
      </c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</row>
    <row r="27" spans="1:80" ht="12.75" hidden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</row>
    <row r="28" spans="1:80" ht="12.75" hidden="1">
      <c r="A28" s="204" t="s">
        <v>109</v>
      </c>
      <c r="B28" s="205"/>
      <c r="C28" s="205"/>
      <c r="D28" s="206"/>
      <c r="E28" s="204" t="s">
        <v>117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6"/>
      <c r="AN28" s="204" t="s">
        <v>173</v>
      </c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6"/>
      <c r="BD28" s="204" t="s">
        <v>119</v>
      </c>
      <c r="BE28" s="205"/>
      <c r="BF28" s="205"/>
      <c r="BG28" s="205"/>
      <c r="BH28" s="205"/>
      <c r="BI28" s="205"/>
      <c r="BJ28" s="205"/>
      <c r="BK28" s="205"/>
      <c r="BL28" s="205"/>
      <c r="BM28" s="206"/>
      <c r="BN28" s="204" t="s">
        <v>158</v>
      </c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6"/>
    </row>
    <row r="29" spans="1:80" ht="12.75" hidden="1">
      <c r="A29" s="207" t="s">
        <v>110</v>
      </c>
      <c r="B29" s="208"/>
      <c r="C29" s="208"/>
      <c r="D29" s="209"/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9"/>
      <c r="AN29" s="207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9"/>
      <c r="BD29" s="207" t="s">
        <v>174</v>
      </c>
      <c r="BE29" s="208"/>
      <c r="BF29" s="208"/>
      <c r="BG29" s="208"/>
      <c r="BH29" s="208"/>
      <c r="BI29" s="208"/>
      <c r="BJ29" s="208"/>
      <c r="BK29" s="208"/>
      <c r="BL29" s="208"/>
      <c r="BM29" s="209"/>
      <c r="BN29" s="207" t="s">
        <v>175</v>
      </c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9"/>
    </row>
    <row r="30" spans="1:80" ht="12.75" hidden="1">
      <c r="A30" s="207"/>
      <c r="B30" s="208"/>
      <c r="C30" s="208"/>
      <c r="D30" s="209"/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9"/>
      <c r="AN30" s="207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9"/>
      <c r="BD30" s="207" t="s">
        <v>176</v>
      </c>
      <c r="BE30" s="208"/>
      <c r="BF30" s="208"/>
      <c r="BG30" s="208"/>
      <c r="BH30" s="208"/>
      <c r="BI30" s="208"/>
      <c r="BJ30" s="208"/>
      <c r="BK30" s="208"/>
      <c r="BL30" s="208"/>
      <c r="BM30" s="209"/>
      <c r="BN30" s="207" t="s">
        <v>127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</row>
    <row r="31" spans="1:80" ht="12.75" hidden="1">
      <c r="A31" s="259">
        <v>1</v>
      </c>
      <c r="B31" s="260"/>
      <c r="C31" s="260"/>
      <c r="D31" s="261"/>
      <c r="E31" s="259">
        <v>2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1"/>
      <c r="AN31" s="259">
        <v>3</v>
      </c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1"/>
      <c r="BD31" s="259">
        <v>4</v>
      </c>
      <c r="BE31" s="260"/>
      <c r="BF31" s="260"/>
      <c r="BG31" s="260"/>
      <c r="BH31" s="260"/>
      <c r="BI31" s="260"/>
      <c r="BJ31" s="260"/>
      <c r="BK31" s="260"/>
      <c r="BL31" s="260"/>
      <c r="BM31" s="261"/>
      <c r="BN31" s="259">
        <v>5</v>
      </c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1"/>
    </row>
    <row r="32" spans="1:80" ht="12.75" hidden="1">
      <c r="A32" s="191">
        <v>1</v>
      </c>
      <c r="B32" s="192"/>
      <c r="C32" s="192"/>
      <c r="D32" s="193"/>
      <c r="E32" s="340" t="s">
        <v>301</v>
      </c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4"/>
      <c r="BD32" s="194">
        <v>1</v>
      </c>
      <c r="BE32" s="195"/>
      <c r="BF32" s="195"/>
      <c r="BG32" s="195"/>
      <c r="BH32" s="195"/>
      <c r="BI32" s="195"/>
      <c r="BJ32" s="195"/>
      <c r="BK32" s="195"/>
      <c r="BL32" s="195"/>
      <c r="BM32" s="196"/>
      <c r="BN32" s="345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7"/>
    </row>
    <row r="33" spans="1:80" ht="12.75" hidden="1">
      <c r="A33" s="191">
        <v>2</v>
      </c>
      <c r="B33" s="192"/>
      <c r="C33" s="192"/>
      <c r="D33" s="193"/>
      <c r="E33" s="349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3"/>
      <c r="AN33" s="247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9"/>
      <c r="BD33" s="194">
        <v>4</v>
      </c>
      <c r="BE33" s="195"/>
      <c r="BF33" s="195"/>
      <c r="BG33" s="195"/>
      <c r="BH33" s="195"/>
      <c r="BI33" s="195"/>
      <c r="BJ33" s="195"/>
      <c r="BK33" s="195"/>
      <c r="BL33" s="195"/>
      <c r="BM33" s="196"/>
      <c r="BN33" s="337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9"/>
    </row>
    <row r="34" spans="1:80" ht="12.75" hidden="1">
      <c r="A34" s="191"/>
      <c r="B34" s="192"/>
      <c r="C34" s="192"/>
      <c r="D34" s="193"/>
      <c r="E34" s="336" t="s">
        <v>288</v>
      </c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6"/>
      <c r="AN34" s="247" t="s">
        <v>22</v>
      </c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9"/>
      <c r="BD34" s="194" t="s">
        <v>22</v>
      </c>
      <c r="BE34" s="195"/>
      <c r="BF34" s="195"/>
      <c r="BG34" s="195"/>
      <c r="BH34" s="195"/>
      <c r="BI34" s="195"/>
      <c r="BJ34" s="195"/>
      <c r="BK34" s="195"/>
      <c r="BL34" s="195"/>
      <c r="BM34" s="196"/>
      <c r="BN34" s="337">
        <f>SUM(BN32:CB33)</f>
        <v>0</v>
      </c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9"/>
    </row>
    <row r="35" ht="12.75" hidden="1"/>
    <row r="36" spans="1:80" s="37" customFormat="1" ht="18.75" hidden="1">
      <c r="A36" s="348" t="s">
        <v>300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8"/>
      <c r="BR36" s="348"/>
      <c r="BS36" s="348"/>
      <c r="BT36" s="348"/>
      <c r="BU36" s="348"/>
      <c r="BV36" s="348"/>
      <c r="BW36" s="348"/>
      <c r="BX36" s="348"/>
      <c r="BY36" s="348"/>
      <c r="BZ36" s="348"/>
      <c r="CA36" s="348"/>
      <c r="CB36" s="348"/>
    </row>
    <row r="37" spans="1:80" s="37" customFormat="1" ht="15.75" hidden="1">
      <c r="A37" s="11" t="s">
        <v>107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46" t="s">
        <v>324</v>
      </c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</row>
    <row r="38" spans="1:80" ht="12.75" hidden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</row>
    <row r="39" spans="1:80" ht="12.75" hidden="1">
      <c r="A39" s="204" t="s">
        <v>109</v>
      </c>
      <c r="B39" s="205"/>
      <c r="C39" s="205"/>
      <c r="D39" s="206"/>
      <c r="E39" s="204" t="s">
        <v>117</v>
      </c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6"/>
      <c r="AN39" s="204" t="s">
        <v>173</v>
      </c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6"/>
      <c r="BD39" s="204" t="s">
        <v>119</v>
      </c>
      <c r="BE39" s="205"/>
      <c r="BF39" s="205"/>
      <c r="BG39" s="205"/>
      <c r="BH39" s="205"/>
      <c r="BI39" s="205"/>
      <c r="BJ39" s="205"/>
      <c r="BK39" s="205"/>
      <c r="BL39" s="205"/>
      <c r="BM39" s="206"/>
      <c r="BN39" s="204" t="s">
        <v>158</v>
      </c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6"/>
    </row>
    <row r="40" spans="1:80" ht="12.75" hidden="1">
      <c r="A40" s="207" t="s">
        <v>110</v>
      </c>
      <c r="B40" s="208"/>
      <c r="C40" s="208"/>
      <c r="D40" s="209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9"/>
      <c r="AN40" s="207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9"/>
      <c r="BD40" s="207" t="s">
        <v>174</v>
      </c>
      <c r="BE40" s="208"/>
      <c r="BF40" s="208"/>
      <c r="BG40" s="208"/>
      <c r="BH40" s="208"/>
      <c r="BI40" s="208"/>
      <c r="BJ40" s="208"/>
      <c r="BK40" s="208"/>
      <c r="BL40" s="208"/>
      <c r="BM40" s="209"/>
      <c r="BN40" s="207" t="s">
        <v>175</v>
      </c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9"/>
    </row>
    <row r="41" spans="1:80" ht="12.75" hidden="1">
      <c r="A41" s="207"/>
      <c r="B41" s="208"/>
      <c r="C41" s="208"/>
      <c r="D41" s="209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9"/>
      <c r="AN41" s="207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9"/>
      <c r="BD41" s="207" t="s">
        <v>176</v>
      </c>
      <c r="BE41" s="208"/>
      <c r="BF41" s="208"/>
      <c r="BG41" s="208"/>
      <c r="BH41" s="208"/>
      <c r="BI41" s="208"/>
      <c r="BJ41" s="208"/>
      <c r="BK41" s="208"/>
      <c r="BL41" s="208"/>
      <c r="BM41" s="209"/>
      <c r="BN41" s="207" t="s">
        <v>127</v>
      </c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</row>
    <row r="42" spans="1:80" ht="12.75" hidden="1">
      <c r="A42" s="259">
        <v>1</v>
      </c>
      <c r="B42" s="260"/>
      <c r="C42" s="260"/>
      <c r="D42" s="261"/>
      <c r="E42" s="259">
        <v>2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1"/>
      <c r="AN42" s="259">
        <v>3</v>
      </c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1"/>
      <c r="BD42" s="259">
        <v>4</v>
      </c>
      <c r="BE42" s="260"/>
      <c r="BF42" s="260"/>
      <c r="BG42" s="260"/>
      <c r="BH42" s="260"/>
      <c r="BI42" s="260"/>
      <c r="BJ42" s="260"/>
      <c r="BK42" s="260"/>
      <c r="BL42" s="260"/>
      <c r="BM42" s="261"/>
      <c r="BN42" s="259">
        <v>5</v>
      </c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1"/>
    </row>
    <row r="43" spans="1:80" ht="12.75" hidden="1">
      <c r="A43" s="191">
        <v>1</v>
      </c>
      <c r="B43" s="192"/>
      <c r="C43" s="192"/>
      <c r="D43" s="193"/>
      <c r="E43" s="340" t="s">
        <v>325</v>
      </c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4"/>
      <c r="BD43" s="194">
        <v>1</v>
      </c>
      <c r="BE43" s="195"/>
      <c r="BF43" s="195"/>
      <c r="BG43" s="195"/>
      <c r="BH43" s="195"/>
      <c r="BI43" s="195"/>
      <c r="BJ43" s="195"/>
      <c r="BK43" s="195"/>
      <c r="BL43" s="195"/>
      <c r="BM43" s="196"/>
      <c r="BN43" s="345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7"/>
    </row>
    <row r="44" spans="1:80" ht="12.75" hidden="1">
      <c r="A44" s="191">
        <v>2</v>
      </c>
      <c r="B44" s="192"/>
      <c r="C44" s="192"/>
      <c r="D44" s="193"/>
      <c r="E44" s="349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3"/>
      <c r="AN44" s="247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9"/>
      <c r="BD44" s="194"/>
      <c r="BE44" s="195"/>
      <c r="BF44" s="195"/>
      <c r="BG44" s="195"/>
      <c r="BH44" s="195"/>
      <c r="BI44" s="195"/>
      <c r="BJ44" s="195"/>
      <c r="BK44" s="195"/>
      <c r="BL44" s="195"/>
      <c r="BM44" s="196"/>
      <c r="BN44" s="337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9"/>
    </row>
    <row r="45" spans="1:80" ht="12.75" hidden="1">
      <c r="A45" s="191"/>
      <c r="B45" s="192"/>
      <c r="C45" s="192"/>
      <c r="D45" s="193"/>
      <c r="E45" s="336" t="s">
        <v>288</v>
      </c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6"/>
      <c r="AN45" s="247" t="s">
        <v>22</v>
      </c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9"/>
      <c r="BD45" s="194" t="s">
        <v>22</v>
      </c>
      <c r="BE45" s="195"/>
      <c r="BF45" s="195"/>
      <c r="BG45" s="195"/>
      <c r="BH45" s="195"/>
      <c r="BI45" s="195"/>
      <c r="BJ45" s="195"/>
      <c r="BK45" s="195"/>
      <c r="BL45" s="195"/>
      <c r="BM45" s="196"/>
      <c r="BN45" s="337">
        <f>SUM(BN43:CB44)</f>
        <v>0</v>
      </c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9"/>
    </row>
    <row r="46" spans="1:80" ht="12.75" hidden="1">
      <c r="A46" s="18"/>
      <c r="B46" s="18"/>
      <c r="C46" s="18"/>
      <c r="D46" s="18"/>
      <c r="E46" s="7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</row>
    <row r="47" spans="1:80" s="37" customFormat="1" ht="18.75" hidden="1">
      <c r="A47" s="348" t="s">
        <v>302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8"/>
      <c r="BQ47" s="348"/>
      <c r="BR47" s="348"/>
      <c r="BS47" s="348"/>
      <c r="BT47" s="348"/>
      <c r="BU47" s="348"/>
      <c r="BV47" s="348"/>
      <c r="BW47" s="348"/>
      <c r="BX47" s="348"/>
      <c r="BY47" s="348"/>
      <c r="BZ47" s="348"/>
      <c r="CA47" s="348"/>
      <c r="CB47" s="348"/>
    </row>
    <row r="48" spans="1:80" s="37" customFormat="1" ht="15.75" hidden="1">
      <c r="A48" s="11" t="s">
        <v>107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246" t="s">
        <v>306</v>
      </c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</row>
    <row r="49" spans="1:80" ht="12.75" hidden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</row>
    <row r="50" spans="1:80" ht="12.75" hidden="1">
      <c r="A50" s="204" t="s">
        <v>109</v>
      </c>
      <c r="B50" s="205"/>
      <c r="C50" s="205"/>
      <c r="D50" s="206"/>
      <c r="E50" s="204" t="s">
        <v>117</v>
      </c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6"/>
      <c r="AN50" s="204" t="s">
        <v>173</v>
      </c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6"/>
      <c r="BD50" s="204" t="s">
        <v>119</v>
      </c>
      <c r="BE50" s="205"/>
      <c r="BF50" s="205"/>
      <c r="BG50" s="205"/>
      <c r="BH50" s="205"/>
      <c r="BI50" s="205"/>
      <c r="BJ50" s="205"/>
      <c r="BK50" s="205"/>
      <c r="BL50" s="205"/>
      <c r="BM50" s="206"/>
      <c r="BN50" s="204" t="s">
        <v>158</v>
      </c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6"/>
    </row>
    <row r="51" spans="1:80" ht="12.75" hidden="1">
      <c r="A51" s="207" t="s">
        <v>110</v>
      </c>
      <c r="B51" s="208"/>
      <c r="C51" s="208"/>
      <c r="D51" s="209"/>
      <c r="E51" s="207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9"/>
      <c r="AN51" s="207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9"/>
      <c r="BD51" s="207" t="s">
        <v>174</v>
      </c>
      <c r="BE51" s="208"/>
      <c r="BF51" s="208"/>
      <c r="BG51" s="208"/>
      <c r="BH51" s="208"/>
      <c r="BI51" s="208"/>
      <c r="BJ51" s="208"/>
      <c r="BK51" s="208"/>
      <c r="BL51" s="208"/>
      <c r="BM51" s="209"/>
      <c r="BN51" s="207" t="s">
        <v>175</v>
      </c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9"/>
    </row>
    <row r="52" spans="1:80" ht="12.75" hidden="1">
      <c r="A52" s="207"/>
      <c r="B52" s="208"/>
      <c r="C52" s="208"/>
      <c r="D52" s="209"/>
      <c r="E52" s="207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9"/>
      <c r="AN52" s="207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9"/>
      <c r="BD52" s="207" t="s">
        <v>176</v>
      </c>
      <c r="BE52" s="208"/>
      <c r="BF52" s="208"/>
      <c r="BG52" s="208"/>
      <c r="BH52" s="208"/>
      <c r="BI52" s="208"/>
      <c r="BJ52" s="208"/>
      <c r="BK52" s="208"/>
      <c r="BL52" s="208"/>
      <c r="BM52" s="209"/>
      <c r="BN52" s="207" t="s">
        <v>127</v>
      </c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9"/>
    </row>
    <row r="53" spans="1:80" ht="12.75" hidden="1">
      <c r="A53" s="259">
        <v>1</v>
      </c>
      <c r="B53" s="260"/>
      <c r="C53" s="260"/>
      <c r="D53" s="261"/>
      <c r="E53" s="259">
        <v>2</v>
      </c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1"/>
      <c r="AN53" s="259">
        <v>3</v>
      </c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1"/>
      <c r="BD53" s="259">
        <v>4</v>
      </c>
      <c r="BE53" s="260"/>
      <c r="BF53" s="260"/>
      <c r="BG53" s="260"/>
      <c r="BH53" s="260"/>
      <c r="BI53" s="260"/>
      <c r="BJ53" s="260"/>
      <c r="BK53" s="260"/>
      <c r="BL53" s="260"/>
      <c r="BM53" s="261"/>
      <c r="BN53" s="259">
        <v>5</v>
      </c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1"/>
    </row>
    <row r="54" spans="1:80" ht="12.75" hidden="1">
      <c r="A54" s="191">
        <v>1</v>
      </c>
      <c r="B54" s="192"/>
      <c r="C54" s="192"/>
      <c r="D54" s="193"/>
      <c r="E54" s="340" t="s">
        <v>303</v>
      </c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  <c r="AY54" s="343"/>
      <c r="AZ54" s="343"/>
      <c r="BA54" s="343"/>
      <c r="BB54" s="343"/>
      <c r="BC54" s="344"/>
      <c r="BD54" s="194">
        <v>1</v>
      </c>
      <c r="BE54" s="195"/>
      <c r="BF54" s="195"/>
      <c r="BG54" s="195"/>
      <c r="BH54" s="195"/>
      <c r="BI54" s="195"/>
      <c r="BJ54" s="195"/>
      <c r="BK54" s="195"/>
      <c r="BL54" s="195"/>
      <c r="BM54" s="196"/>
      <c r="BN54" s="345"/>
      <c r="BO54" s="346"/>
      <c r="BP54" s="346"/>
      <c r="BQ54" s="346"/>
      <c r="BR54" s="346"/>
      <c r="BS54" s="346"/>
      <c r="BT54" s="346"/>
      <c r="BU54" s="346"/>
      <c r="BV54" s="346"/>
      <c r="BW54" s="346"/>
      <c r="BX54" s="346"/>
      <c r="BY54" s="346"/>
      <c r="BZ54" s="346"/>
      <c r="CA54" s="346"/>
      <c r="CB54" s="347"/>
    </row>
    <row r="55" spans="1:80" ht="12.75" hidden="1">
      <c r="A55" s="191"/>
      <c r="B55" s="192"/>
      <c r="C55" s="192"/>
      <c r="D55" s="193"/>
      <c r="E55" s="336" t="s">
        <v>288</v>
      </c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6"/>
      <c r="AN55" s="247" t="s">
        <v>22</v>
      </c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9"/>
      <c r="BD55" s="194" t="s">
        <v>22</v>
      </c>
      <c r="BE55" s="195"/>
      <c r="BF55" s="195"/>
      <c r="BG55" s="195"/>
      <c r="BH55" s="195"/>
      <c r="BI55" s="195"/>
      <c r="BJ55" s="195"/>
      <c r="BK55" s="195"/>
      <c r="BL55" s="195"/>
      <c r="BM55" s="196"/>
      <c r="BN55" s="337">
        <f>SUM(BN54:CB54)</f>
        <v>0</v>
      </c>
      <c r="BO55" s="338"/>
      <c r="BP55" s="338"/>
      <c r="BQ55" s="338"/>
      <c r="BR55" s="338"/>
      <c r="BS55" s="338"/>
      <c r="BT55" s="338"/>
      <c r="BU55" s="338"/>
      <c r="BV55" s="338"/>
      <c r="BW55" s="338"/>
      <c r="BX55" s="338"/>
      <c r="BY55" s="338"/>
      <c r="BZ55" s="338"/>
      <c r="CA55" s="338"/>
      <c r="CB55" s="339"/>
    </row>
    <row r="56" spans="1:26" ht="12.75" hidden="1">
      <c r="A56" s="35" t="str">
        <f>'стр 1'!J10</f>
        <v>Заведующий  МДОБУ № 33</v>
      </c>
      <c r="Z56" s="35" t="str">
        <f>'стр 1'!M12</f>
        <v>Н.А. Чаплыгина</v>
      </c>
    </row>
    <row r="57" spans="1:80" s="37" customFormat="1" ht="18.75" hidden="1">
      <c r="A57" s="348" t="s">
        <v>307</v>
      </c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48"/>
      <c r="BW57" s="348"/>
      <c r="BX57" s="348"/>
      <c r="BY57" s="348"/>
      <c r="BZ57" s="348"/>
      <c r="CA57" s="348"/>
      <c r="CB57" s="348"/>
    </row>
    <row r="58" spans="1:80" s="37" customFormat="1" ht="15.75" hidden="1">
      <c r="A58" s="11" t="s">
        <v>107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246" t="s">
        <v>308</v>
      </c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</row>
    <row r="59" spans="1:80" ht="12.75" hidden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80" ht="12.75" hidden="1">
      <c r="A60" s="204" t="s">
        <v>109</v>
      </c>
      <c r="B60" s="205"/>
      <c r="C60" s="205"/>
      <c r="D60" s="206"/>
      <c r="E60" s="204" t="s">
        <v>117</v>
      </c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6"/>
      <c r="AN60" s="204" t="s">
        <v>173</v>
      </c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6"/>
      <c r="BD60" s="204" t="s">
        <v>119</v>
      </c>
      <c r="BE60" s="205"/>
      <c r="BF60" s="205"/>
      <c r="BG60" s="205"/>
      <c r="BH60" s="205"/>
      <c r="BI60" s="205"/>
      <c r="BJ60" s="205"/>
      <c r="BK60" s="205"/>
      <c r="BL60" s="205"/>
      <c r="BM60" s="206"/>
      <c r="BN60" s="204" t="s">
        <v>158</v>
      </c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6"/>
    </row>
    <row r="61" spans="1:80" ht="12.75" hidden="1">
      <c r="A61" s="207" t="s">
        <v>110</v>
      </c>
      <c r="B61" s="208"/>
      <c r="C61" s="208"/>
      <c r="D61" s="209"/>
      <c r="E61" s="207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9"/>
      <c r="AN61" s="207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9"/>
      <c r="BD61" s="207" t="s">
        <v>174</v>
      </c>
      <c r="BE61" s="208"/>
      <c r="BF61" s="208"/>
      <c r="BG61" s="208"/>
      <c r="BH61" s="208"/>
      <c r="BI61" s="208"/>
      <c r="BJ61" s="208"/>
      <c r="BK61" s="208"/>
      <c r="BL61" s="208"/>
      <c r="BM61" s="209"/>
      <c r="BN61" s="207" t="s">
        <v>175</v>
      </c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9"/>
    </row>
    <row r="62" spans="1:80" ht="12.75" hidden="1">
      <c r="A62" s="207"/>
      <c r="B62" s="208"/>
      <c r="C62" s="208"/>
      <c r="D62" s="209"/>
      <c r="E62" s="207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9"/>
      <c r="AN62" s="207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9"/>
      <c r="BD62" s="207" t="s">
        <v>176</v>
      </c>
      <c r="BE62" s="208"/>
      <c r="BF62" s="208"/>
      <c r="BG62" s="208"/>
      <c r="BH62" s="208"/>
      <c r="BI62" s="208"/>
      <c r="BJ62" s="208"/>
      <c r="BK62" s="208"/>
      <c r="BL62" s="208"/>
      <c r="BM62" s="209"/>
      <c r="BN62" s="207" t="s">
        <v>127</v>
      </c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9"/>
    </row>
    <row r="63" spans="1:80" ht="12.75" hidden="1">
      <c r="A63" s="259">
        <v>1</v>
      </c>
      <c r="B63" s="260"/>
      <c r="C63" s="260"/>
      <c r="D63" s="261"/>
      <c r="E63" s="259">
        <v>2</v>
      </c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1"/>
      <c r="AN63" s="259">
        <v>3</v>
      </c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1"/>
      <c r="BD63" s="259">
        <v>4</v>
      </c>
      <c r="BE63" s="260"/>
      <c r="BF63" s="260"/>
      <c r="BG63" s="260"/>
      <c r="BH63" s="260"/>
      <c r="BI63" s="260"/>
      <c r="BJ63" s="260"/>
      <c r="BK63" s="260"/>
      <c r="BL63" s="260"/>
      <c r="BM63" s="261"/>
      <c r="BN63" s="259">
        <v>5</v>
      </c>
      <c r="BO63" s="260"/>
      <c r="BP63" s="260"/>
      <c r="BQ63" s="260"/>
      <c r="BR63" s="260"/>
      <c r="BS63" s="260"/>
      <c r="BT63" s="260"/>
      <c r="BU63" s="260"/>
      <c r="BV63" s="260"/>
      <c r="BW63" s="260"/>
      <c r="BX63" s="260"/>
      <c r="BY63" s="260"/>
      <c r="BZ63" s="260"/>
      <c r="CA63" s="260"/>
      <c r="CB63" s="261"/>
    </row>
    <row r="64" spans="1:80" ht="12.75" hidden="1">
      <c r="A64" s="191">
        <v>1</v>
      </c>
      <c r="B64" s="192"/>
      <c r="C64" s="192"/>
      <c r="D64" s="193"/>
      <c r="E64" s="340" t="s">
        <v>309</v>
      </c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3"/>
      <c r="AO64" s="343"/>
      <c r="AP64" s="343"/>
      <c r="AQ64" s="343"/>
      <c r="AR64" s="343"/>
      <c r="AS64" s="343"/>
      <c r="AT64" s="343"/>
      <c r="AU64" s="343"/>
      <c r="AV64" s="343"/>
      <c r="AW64" s="343"/>
      <c r="AX64" s="343"/>
      <c r="AY64" s="343"/>
      <c r="AZ64" s="343"/>
      <c r="BA64" s="343"/>
      <c r="BB64" s="343"/>
      <c r="BC64" s="344"/>
      <c r="BD64" s="194">
        <v>1</v>
      </c>
      <c r="BE64" s="195"/>
      <c r="BF64" s="195"/>
      <c r="BG64" s="195"/>
      <c r="BH64" s="195"/>
      <c r="BI64" s="195"/>
      <c r="BJ64" s="195"/>
      <c r="BK64" s="195"/>
      <c r="BL64" s="195"/>
      <c r="BM64" s="196"/>
      <c r="BN64" s="345"/>
      <c r="BO64" s="346"/>
      <c r="BP64" s="346"/>
      <c r="BQ64" s="346"/>
      <c r="BR64" s="346"/>
      <c r="BS64" s="346"/>
      <c r="BT64" s="346"/>
      <c r="BU64" s="346"/>
      <c r="BV64" s="346"/>
      <c r="BW64" s="346"/>
      <c r="BX64" s="346"/>
      <c r="BY64" s="346"/>
      <c r="BZ64" s="346"/>
      <c r="CA64" s="346"/>
      <c r="CB64" s="347"/>
    </row>
    <row r="65" spans="1:80" ht="12.75" hidden="1">
      <c r="A65" s="191"/>
      <c r="B65" s="192"/>
      <c r="C65" s="192"/>
      <c r="D65" s="193"/>
      <c r="E65" s="336" t="s">
        <v>288</v>
      </c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6"/>
      <c r="AN65" s="247" t="s">
        <v>22</v>
      </c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9"/>
      <c r="BD65" s="194" t="s">
        <v>22</v>
      </c>
      <c r="BE65" s="195"/>
      <c r="BF65" s="195"/>
      <c r="BG65" s="195"/>
      <c r="BH65" s="195"/>
      <c r="BI65" s="195"/>
      <c r="BJ65" s="195"/>
      <c r="BK65" s="195"/>
      <c r="BL65" s="195"/>
      <c r="BM65" s="196"/>
      <c r="BN65" s="337">
        <f>SUM(BN64:CB64)</f>
        <v>0</v>
      </c>
      <c r="BO65" s="338"/>
      <c r="BP65" s="338"/>
      <c r="BQ65" s="338"/>
      <c r="BR65" s="338"/>
      <c r="BS65" s="338"/>
      <c r="BT65" s="338"/>
      <c r="BU65" s="338"/>
      <c r="BV65" s="338"/>
      <c r="BW65" s="338"/>
      <c r="BX65" s="338"/>
      <c r="BY65" s="338"/>
      <c r="BZ65" s="338"/>
      <c r="CA65" s="338"/>
      <c r="CB65" s="339"/>
    </row>
    <row r="66" spans="1:80" ht="12.75" hidden="1">
      <c r="A66" s="18"/>
      <c r="B66" s="18"/>
      <c r="C66" s="18"/>
      <c r="D66" s="18"/>
      <c r="E66" s="7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</row>
    <row r="67" spans="1:80" s="37" customFormat="1" ht="18.75" hidden="1">
      <c r="A67" s="348" t="s">
        <v>313</v>
      </c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  <c r="BD67" s="348"/>
      <c r="BE67" s="348"/>
      <c r="BF67" s="348"/>
      <c r="BG67" s="348"/>
      <c r="BH67" s="348"/>
      <c r="BI67" s="348"/>
      <c r="BJ67" s="348"/>
      <c r="BK67" s="348"/>
      <c r="BL67" s="348"/>
      <c r="BM67" s="348"/>
      <c r="BN67" s="348"/>
      <c r="BO67" s="348"/>
      <c r="BP67" s="348"/>
      <c r="BQ67" s="348"/>
      <c r="BR67" s="348"/>
      <c r="BS67" s="348"/>
      <c r="BT67" s="348"/>
      <c r="BU67" s="348"/>
      <c r="BV67" s="348"/>
      <c r="BW67" s="348"/>
      <c r="BX67" s="348"/>
      <c r="BY67" s="348"/>
      <c r="BZ67" s="348"/>
      <c r="CA67" s="348"/>
      <c r="CB67" s="348"/>
    </row>
    <row r="68" spans="1:80" s="37" customFormat="1" ht="15.75" hidden="1">
      <c r="A68" s="11" t="s">
        <v>107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46" t="s">
        <v>314</v>
      </c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</row>
    <row r="69" spans="1:80" ht="12.75" hidden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</row>
    <row r="70" spans="1:80" ht="12.75" hidden="1">
      <c r="A70" s="204" t="s">
        <v>109</v>
      </c>
      <c r="B70" s="205"/>
      <c r="C70" s="205"/>
      <c r="D70" s="206"/>
      <c r="E70" s="204" t="s">
        <v>117</v>
      </c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6"/>
      <c r="AN70" s="204" t="s">
        <v>173</v>
      </c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6"/>
      <c r="BD70" s="204" t="s">
        <v>119</v>
      </c>
      <c r="BE70" s="205"/>
      <c r="BF70" s="205"/>
      <c r="BG70" s="205"/>
      <c r="BH70" s="205"/>
      <c r="BI70" s="205"/>
      <c r="BJ70" s="205"/>
      <c r="BK70" s="205"/>
      <c r="BL70" s="205"/>
      <c r="BM70" s="206"/>
      <c r="BN70" s="204" t="s">
        <v>158</v>
      </c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  <c r="CB70" s="206"/>
    </row>
    <row r="71" spans="1:80" ht="12.75" hidden="1">
      <c r="A71" s="207" t="s">
        <v>110</v>
      </c>
      <c r="B71" s="208"/>
      <c r="C71" s="208"/>
      <c r="D71" s="209"/>
      <c r="E71" s="207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9"/>
      <c r="AN71" s="207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9"/>
      <c r="BD71" s="207" t="s">
        <v>174</v>
      </c>
      <c r="BE71" s="208"/>
      <c r="BF71" s="208"/>
      <c r="BG71" s="208"/>
      <c r="BH71" s="208"/>
      <c r="BI71" s="208"/>
      <c r="BJ71" s="208"/>
      <c r="BK71" s="208"/>
      <c r="BL71" s="208"/>
      <c r="BM71" s="209"/>
      <c r="BN71" s="207" t="s">
        <v>175</v>
      </c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9"/>
    </row>
    <row r="72" spans="1:80" ht="12.75" hidden="1">
      <c r="A72" s="207"/>
      <c r="B72" s="208"/>
      <c r="C72" s="208"/>
      <c r="D72" s="209"/>
      <c r="E72" s="207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9"/>
      <c r="AN72" s="207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9"/>
      <c r="BD72" s="207" t="s">
        <v>176</v>
      </c>
      <c r="BE72" s="208"/>
      <c r="BF72" s="208"/>
      <c r="BG72" s="208"/>
      <c r="BH72" s="208"/>
      <c r="BI72" s="208"/>
      <c r="BJ72" s="208"/>
      <c r="BK72" s="208"/>
      <c r="BL72" s="208"/>
      <c r="BM72" s="209"/>
      <c r="BN72" s="207" t="s">
        <v>127</v>
      </c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9"/>
    </row>
    <row r="73" spans="1:80" ht="12.75" hidden="1">
      <c r="A73" s="259">
        <v>1</v>
      </c>
      <c r="B73" s="260"/>
      <c r="C73" s="260"/>
      <c r="D73" s="261"/>
      <c r="E73" s="259">
        <v>2</v>
      </c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1"/>
      <c r="AN73" s="259">
        <v>3</v>
      </c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1"/>
      <c r="BD73" s="259">
        <v>4</v>
      </c>
      <c r="BE73" s="260"/>
      <c r="BF73" s="260"/>
      <c r="BG73" s="260"/>
      <c r="BH73" s="260"/>
      <c r="BI73" s="260"/>
      <c r="BJ73" s="260"/>
      <c r="BK73" s="260"/>
      <c r="BL73" s="260"/>
      <c r="BM73" s="261"/>
      <c r="BN73" s="259">
        <v>5</v>
      </c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0"/>
      <c r="BZ73" s="260"/>
      <c r="CA73" s="260"/>
      <c r="CB73" s="261"/>
    </row>
    <row r="74" spans="1:80" ht="12.75" hidden="1">
      <c r="A74" s="191">
        <v>1</v>
      </c>
      <c r="B74" s="192"/>
      <c r="C74" s="192"/>
      <c r="D74" s="193"/>
      <c r="E74" s="340" t="s">
        <v>315</v>
      </c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2"/>
      <c r="AN74" s="343"/>
      <c r="AO74" s="343"/>
      <c r="AP74" s="343"/>
      <c r="AQ74" s="343"/>
      <c r="AR74" s="343"/>
      <c r="AS74" s="343"/>
      <c r="AT74" s="343"/>
      <c r="AU74" s="343"/>
      <c r="AV74" s="343"/>
      <c r="AW74" s="343"/>
      <c r="AX74" s="343"/>
      <c r="AY74" s="343"/>
      <c r="AZ74" s="343"/>
      <c r="BA74" s="343"/>
      <c r="BB74" s="343"/>
      <c r="BC74" s="344"/>
      <c r="BD74" s="194">
        <v>1</v>
      </c>
      <c r="BE74" s="195"/>
      <c r="BF74" s="195"/>
      <c r="BG74" s="195"/>
      <c r="BH74" s="195"/>
      <c r="BI74" s="195"/>
      <c r="BJ74" s="195"/>
      <c r="BK74" s="195"/>
      <c r="BL74" s="195"/>
      <c r="BM74" s="196"/>
      <c r="BN74" s="345"/>
      <c r="BO74" s="346"/>
      <c r="BP74" s="346"/>
      <c r="BQ74" s="346"/>
      <c r="BR74" s="346"/>
      <c r="BS74" s="346"/>
      <c r="BT74" s="346"/>
      <c r="BU74" s="346"/>
      <c r="BV74" s="346"/>
      <c r="BW74" s="346"/>
      <c r="BX74" s="346"/>
      <c r="BY74" s="346"/>
      <c r="BZ74" s="346"/>
      <c r="CA74" s="346"/>
      <c r="CB74" s="347"/>
    </row>
    <row r="75" spans="1:80" ht="12.75" hidden="1">
      <c r="A75" s="191"/>
      <c r="B75" s="192"/>
      <c r="C75" s="192"/>
      <c r="D75" s="193"/>
      <c r="E75" s="336" t="s">
        <v>288</v>
      </c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6"/>
      <c r="AN75" s="247" t="s">
        <v>22</v>
      </c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9"/>
      <c r="BD75" s="194" t="s">
        <v>22</v>
      </c>
      <c r="BE75" s="195"/>
      <c r="BF75" s="195"/>
      <c r="BG75" s="195"/>
      <c r="BH75" s="195"/>
      <c r="BI75" s="195"/>
      <c r="BJ75" s="195"/>
      <c r="BK75" s="195"/>
      <c r="BL75" s="195"/>
      <c r="BM75" s="196"/>
      <c r="BN75" s="337">
        <f>SUM(BN74:CB74)</f>
        <v>0</v>
      </c>
      <c r="BO75" s="338"/>
      <c r="BP75" s="338"/>
      <c r="BQ75" s="338"/>
      <c r="BR75" s="338"/>
      <c r="BS75" s="338"/>
      <c r="BT75" s="338"/>
      <c r="BU75" s="338"/>
      <c r="BV75" s="338"/>
      <c r="BW75" s="338"/>
      <c r="BX75" s="338"/>
      <c r="BY75" s="338"/>
      <c r="BZ75" s="338"/>
      <c r="CA75" s="338"/>
      <c r="CB75" s="339"/>
    </row>
    <row r="76" ht="12.75" hidden="1">
      <c r="Z76" s="35">
        <f>'стр 1'!M23</f>
        <v>0</v>
      </c>
    </row>
    <row r="77" ht="12.75" hidden="1"/>
  </sheetData>
  <sheetProtection/>
  <mergeCells count="253">
    <mergeCell ref="A1:CB1"/>
    <mergeCell ref="S3:CB3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10:D10"/>
    <mergeCell ref="E10:AM10"/>
    <mergeCell ref="AN10:BC10"/>
    <mergeCell ref="BD10:BM10"/>
    <mergeCell ref="BN10:CB10"/>
    <mergeCell ref="A11:D11"/>
    <mergeCell ref="E11:AM11"/>
    <mergeCell ref="AN11:BC11"/>
    <mergeCell ref="BD11:BM11"/>
    <mergeCell ref="BN11:CB11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S15:CB15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E19:AM19"/>
    <mergeCell ref="AN19:BC19"/>
    <mergeCell ref="BD19:BM19"/>
    <mergeCell ref="BN19:CB19"/>
    <mergeCell ref="A20:D20"/>
    <mergeCell ref="E20:AM20"/>
    <mergeCell ref="AN20:BC20"/>
    <mergeCell ref="BD20:BM20"/>
    <mergeCell ref="BN20:CB20"/>
    <mergeCell ref="A21:D21"/>
    <mergeCell ref="E21:AM21"/>
    <mergeCell ref="AN21:BC21"/>
    <mergeCell ref="BD21:BM21"/>
    <mergeCell ref="BN21:CB21"/>
    <mergeCell ref="A22:D22"/>
    <mergeCell ref="E22:AM22"/>
    <mergeCell ref="AN22:BC22"/>
    <mergeCell ref="BD22:BM22"/>
    <mergeCell ref="BN22:CB22"/>
    <mergeCell ref="A23:D23"/>
    <mergeCell ref="E23:AM23"/>
    <mergeCell ref="AN23:BC23"/>
    <mergeCell ref="BD23:BM23"/>
    <mergeCell ref="BN23:CB23"/>
    <mergeCell ref="A25:CB25"/>
    <mergeCell ref="S26:CB26"/>
    <mergeCell ref="A28:D28"/>
    <mergeCell ref="E28:AM28"/>
    <mergeCell ref="AN28:BC28"/>
    <mergeCell ref="BD28:BM28"/>
    <mergeCell ref="BN28:CB28"/>
    <mergeCell ref="A29:D29"/>
    <mergeCell ref="E29:AM29"/>
    <mergeCell ref="AN29:BC29"/>
    <mergeCell ref="BD29:BM29"/>
    <mergeCell ref="BN29:CB29"/>
    <mergeCell ref="A30:D30"/>
    <mergeCell ref="E30:AM30"/>
    <mergeCell ref="AN30:BC30"/>
    <mergeCell ref="BD30:BM30"/>
    <mergeCell ref="BN30:CB30"/>
    <mergeCell ref="A31:D31"/>
    <mergeCell ref="E31:AM31"/>
    <mergeCell ref="AN31:BC31"/>
    <mergeCell ref="BD31:BM31"/>
    <mergeCell ref="BN31:CB31"/>
    <mergeCell ref="A32:D32"/>
    <mergeCell ref="E32:AM32"/>
    <mergeCell ref="AN32:BC32"/>
    <mergeCell ref="BD32:BM32"/>
    <mergeCell ref="BN32:CB32"/>
    <mergeCell ref="A33:D33"/>
    <mergeCell ref="E33:AM33"/>
    <mergeCell ref="AN33:BC33"/>
    <mergeCell ref="BD33:BM33"/>
    <mergeCell ref="BN33:CB33"/>
    <mergeCell ref="A34:D34"/>
    <mergeCell ref="E34:AM34"/>
    <mergeCell ref="AN34:BC34"/>
    <mergeCell ref="BD34:BM34"/>
    <mergeCell ref="BN34:CB34"/>
    <mergeCell ref="A36:CB36"/>
    <mergeCell ref="S37:CB37"/>
    <mergeCell ref="A39:D39"/>
    <mergeCell ref="E39:AM39"/>
    <mergeCell ref="AN39:BC39"/>
    <mergeCell ref="BD39:BM39"/>
    <mergeCell ref="BN39:CB39"/>
    <mergeCell ref="A40:D40"/>
    <mergeCell ref="E40:AM40"/>
    <mergeCell ref="AN40:BC40"/>
    <mergeCell ref="BD40:BM40"/>
    <mergeCell ref="BN40:CB40"/>
    <mergeCell ref="A41:D41"/>
    <mergeCell ref="E41:AM41"/>
    <mergeCell ref="AN41:BC41"/>
    <mergeCell ref="BD41:BM41"/>
    <mergeCell ref="BN41:CB41"/>
    <mergeCell ref="A42:D42"/>
    <mergeCell ref="E42:AM42"/>
    <mergeCell ref="AN42:BC42"/>
    <mergeCell ref="BD42:BM42"/>
    <mergeCell ref="BN42:CB42"/>
    <mergeCell ref="A43:D43"/>
    <mergeCell ref="E43:AM43"/>
    <mergeCell ref="AN43:BC43"/>
    <mergeCell ref="BD43:BM43"/>
    <mergeCell ref="BN43:CB43"/>
    <mergeCell ref="A44:D44"/>
    <mergeCell ref="E44:AM44"/>
    <mergeCell ref="AN44:BC44"/>
    <mergeCell ref="BD44:BM44"/>
    <mergeCell ref="BN44:CB44"/>
    <mergeCell ref="A45:D45"/>
    <mergeCell ref="E45:AM45"/>
    <mergeCell ref="AN45:BC45"/>
    <mergeCell ref="BD45:BM45"/>
    <mergeCell ref="BN45:CB45"/>
    <mergeCell ref="A47:CB47"/>
    <mergeCell ref="S48:CB48"/>
    <mergeCell ref="A50:D50"/>
    <mergeCell ref="E50:AM50"/>
    <mergeCell ref="AN50:BC50"/>
    <mergeCell ref="BD50:BM50"/>
    <mergeCell ref="BN50:CB50"/>
    <mergeCell ref="A51:D51"/>
    <mergeCell ref="E51:AM51"/>
    <mergeCell ref="AN51:BC51"/>
    <mergeCell ref="BD51:BM51"/>
    <mergeCell ref="BN51:CB51"/>
    <mergeCell ref="A52:D52"/>
    <mergeCell ref="E52:AM52"/>
    <mergeCell ref="AN52:BC52"/>
    <mergeCell ref="BD52:BM52"/>
    <mergeCell ref="BN52:CB52"/>
    <mergeCell ref="A53:D53"/>
    <mergeCell ref="E53:AM53"/>
    <mergeCell ref="AN53:BC53"/>
    <mergeCell ref="BD53:BM53"/>
    <mergeCell ref="BN53:CB53"/>
    <mergeCell ref="A54:D54"/>
    <mergeCell ref="E54:AM54"/>
    <mergeCell ref="AN54:BC54"/>
    <mergeCell ref="BD54:BM54"/>
    <mergeCell ref="BN54:CB54"/>
    <mergeCell ref="A55:D55"/>
    <mergeCell ref="E55:AM55"/>
    <mergeCell ref="AN55:BC55"/>
    <mergeCell ref="BD55:BM55"/>
    <mergeCell ref="BN55:CB55"/>
    <mergeCell ref="A57:CB57"/>
    <mergeCell ref="S58:CB58"/>
    <mergeCell ref="A60:D60"/>
    <mergeCell ref="E60:AM60"/>
    <mergeCell ref="AN60:BC60"/>
    <mergeCell ref="BD60:BM60"/>
    <mergeCell ref="BN60:CB60"/>
    <mergeCell ref="A61:D61"/>
    <mergeCell ref="E61:AM61"/>
    <mergeCell ref="AN61:BC61"/>
    <mergeCell ref="BD61:BM61"/>
    <mergeCell ref="BN61:CB61"/>
    <mergeCell ref="A62:D62"/>
    <mergeCell ref="E62:AM62"/>
    <mergeCell ref="AN62:BC62"/>
    <mergeCell ref="BD62:BM62"/>
    <mergeCell ref="BN62:CB62"/>
    <mergeCell ref="A63:D63"/>
    <mergeCell ref="E63:AM63"/>
    <mergeCell ref="AN63:BC63"/>
    <mergeCell ref="BD63:BM63"/>
    <mergeCell ref="BN63:CB63"/>
    <mergeCell ref="A64:D64"/>
    <mergeCell ref="E64:AM64"/>
    <mergeCell ref="AN64:BC64"/>
    <mergeCell ref="BD64:BM64"/>
    <mergeCell ref="BN64:CB64"/>
    <mergeCell ref="BN70:CB70"/>
    <mergeCell ref="A65:D65"/>
    <mergeCell ref="E65:AM65"/>
    <mergeCell ref="AN65:BC65"/>
    <mergeCell ref="BD65:BM65"/>
    <mergeCell ref="BN65:CB65"/>
    <mergeCell ref="A67:CB67"/>
    <mergeCell ref="A72:D72"/>
    <mergeCell ref="E72:AM72"/>
    <mergeCell ref="AN72:BC72"/>
    <mergeCell ref="BD72:BM72"/>
    <mergeCell ref="BN72:CB72"/>
    <mergeCell ref="S68:CB68"/>
    <mergeCell ref="A70:D70"/>
    <mergeCell ref="E70:AM70"/>
    <mergeCell ref="AN70:BC70"/>
    <mergeCell ref="BD70:BM70"/>
    <mergeCell ref="A74:D74"/>
    <mergeCell ref="E74:AM74"/>
    <mergeCell ref="AN74:BC74"/>
    <mergeCell ref="BD74:BM74"/>
    <mergeCell ref="BN74:CB74"/>
    <mergeCell ref="A71:D71"/>
    <mergeCell ref="E71:AM71"/>
    <mergeCell ref="AN71:BC71"/>
    <mergeCell ref="BD71:BM71"/>
    <mergeCell ref="BN71:CB71"/>
    <mergeCell ref="A75:D75"/>
    <mergeCell ref="E75:AM75"/>
    <mergeCell ref="AN75:BC75"/>
    <mergeCell ref="BD75:BM75"/>
    <mergeCell ref="BN75:CB75"/>
    <mergeCell ref="A73:D73"/>
    <mergeCell ref="E73:AM73"/>
    <mergeCell ref="AN73:BC73"/>
    <mergeCell ref="BD73:BM73"/>
    <mergeCell ref="BN73:CB73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I77"/>
  <sheetViews>
    <sheetView view="pageBreakPreview" zoomScaleSheetLayoutView="100" zoomScalePageLayoutView="0" workbookViewId="0" topLeftCell="A13">
      <selection activeCell="BN33" sqref="BN33:CB33"/>
    </sheetView>
  </sheetViews>
  <sheetFormatPr defaultColWidth="7.421875" defaultRowHeight="15"/>
  <cols>
    <col min="1" max="1" width="7.421875" style="35" bestFit="1" customWidth="1"/>
    <col min="2" max="30" width="1.1484375" style="35" customWidth="1"/>
    <col min="31" max="31" width="7.421875" style="35" customWidth="1"/>
    <col min="32" max="38" width="1.1484375" style="35" customWidth="1"/>
    <col min="39" max="39" width="1.421875" style="35" customWidth="1"/>
    <col min="40" max="80" width="1.1484375" style="35" customWidth="1"/>
    <col min="81" max="81" width="23.28125" style="35" customWidth="1"/>
    <col min="82" max="86" width="1.1484375" style="35" customWidth="1"/>
    <col min="87" max="87" width="11.421875" style="35" customWidth="1"/>
    <col min="88" max="91" width="1.1484375" style="35" customWidth="1"/>
    <col min="92" max="92" width="19.140625" style="35" customWidth="1"/>
    <col min="93" max="255" width="1.1484375" style="35" customWidth="1"/>
    <col min="256" max="16384" width="7.421875" style="35" bestFit="1" customWidth="1"/>
  </cols>
  <sheetData>
    <row r="1" spans="1:80" s="34" customFormat="1" ht="15.75">
      <c r="A1" s="321" t="s">
        <v>252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</row>
    <row r="2" spans="1:80" s="34" customFormat="1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</row>
    <row r="3" spans="1:80" s="34" customFormat="1" ht="15.75">
      <c r="A3" s="34" t="s">
        <v>107</v>
      </c>
      <c r="S3" s="356" t="s">
        <v>440</v>
      </c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</row>
    <row r="4" spans="1:80" s="39" customFormat="1" ht="9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</row>
    <row r="5" spans="1:80" ht="12.75">
      <c r="A5" s="237" t="s">
        <v>109</v>
      </c>
      <c r="B5" s="238"/>
      <c r="C5" s="238"/>
      <c r="D5" s="239"/>
      <c r="E5" s="237" t="s">
        <v>117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9"/>
      <c r="BD5" s="237" t="s">
        <v>119</v>
      </c>
      <c r="BE5" s="238"/>
      <c r="BF5" s="238"/>
      <c r="BG5" s="238"/>
      <c r="BH5" s="238"/>
      <c r="BI5" s="238"/>
      <c r="BJ5" s="238"/>
      <c r="BK5" s="238"/>
      <c r="BL5" s="238"/>
      <c r="BM5" s="239"/>
      <c r="BN5" s="237" t="s">
        <v>158</v>
      </c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9"/>
    </row>
    <row r="6" spans="1:80" ht="12.75">
      <c r="A6" s="234" t="s">
        <v>110</v>
      </c>
      <c r="B6" s="235"/>
      <c r="C6" s="235"/>
      <c r="D6" s="236"/>
      <c r="E6" s="234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6"/>
      <c r="BD6" s="234" t="s">
        <v>177</v>
      </c>
      <c r="BE6" s="235"/>
      <c r="BF6" s="235"/>
      <c r="BG6" s="235"/>
      <c r="BH6" s="235"/>
      <c r="BI6" s="235"/>
      <c r="BJ6" s="235"/>
      <c r="BK6" s="235"/>
      <c r="BL6" s="235"/>
      <c r="BM6" s="236"/>
      <c r="BN6" s="234" t="s">
        <v>178</v>
      </c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6"/>
    </row>
    <row r="7" spans="1:80" ht="12.75">
      <c r="A7" s="234"/>
      <c r="B7" s="235"/>
      <c r="C7" s="235"/>
      <c r="D7" s="236"/>
      <c r="E7" s="228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30"/>
      <c r="BD7" s="234"/>
      <c r="BE7" s="235"/>
      <c r="BF7" s="235"/>
      <c r="BG7" s="235"/>
      <c r="BH7" s="235"/>
      <c r="BI7" s="235"/>
      <c r="BJ7" s="235"/>
      <c r="BK7" s="235"/>
      <c r="BL7" s="235"/>
      <c r="BM7" s="236"/>
      <c r="BN7" s="234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6"/>
    </row>
    <row r="8" spans="1:80" ht="12.75">
      <c r="A8" s="309">
        <v>1</v>
      </c>
      <c r="B8" s="310"/>
      <c r="C8" s="310"/>
      <c r="D8" s="311"/>
      <c r="E8" s="309">
        <v>2</v>
      </c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1"/>
      <c r="BD8" s="309">
        <v>3</v>
      </c>
      <c r="BE8" s="310"/>
      <c r="BF8" s="310"/>
      <c r="BG8" s="310"/>
      <c r="BH8" s="310"/>
      <c r="BI8" s="310"/>
      <c r="BJ8" s="310"/>
      <c r="BK8" s="310"/>
      <c r="BL8" s="310"/>
      <c r="BM8" s="311"/>
      <c r="BN8" s="309">
        <v>4</v>
      </c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1"/>
    </row>
    <row r="9" spans="1:87" ht="12.75">
      <c r="A9" s="225">
        <v>1</v>
      </c>
      <c r="B9" s="226"/>
      <c r="C9" s="226"/>
      <c r="D9" s="227"/>
      <c r="E9" s="368" t="s">
        <v>258</v>
      </c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20"/>
      <c r="BD9" s="329">
        <v>1</v>
      </c>
      <c r="BE9" s="330"/>
      <c r="BF9" s="330"/>
      <c r="BG9" s="330"/>
      <c r="BH9" s="330"/>
      <c r="BI9" s="330"/>
      <c r="BJ9" s="330"/>
      <c r="BK9" s="330"/>
      <c r="BL9" s="330"/>
      <c r="BM9" s="331"/>
      <c r="BN9" s="210">
        <v>27288.84</v>
      </c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2"/>
      <c r="CI9" s="71"/>
    </row>
    <row r="10" spans="1:87" ht="12.75">
      <c r="A10" s="318">
        <v>2</v>
      </c>
      <c r="B10" s="319"/>
      <c r="C10" s="319"/>
      <c r="D10" s="320"/>
      <c r="E10" s="368" t="s">
        <v>449</v>
      </c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20"/>
      <c r="BD10" s="329">
        <v>1</v>
      </c>
      <c r="BE10" s="330"/>
      <c r="BF10" s="330"/>
      <c r="BG10" s="330"/>
      <c r="BH10" s="330"/>
      <c r="BI10" s="330"/>
      <c r="BJ10" s="330"/>
      <c r="BK10" s="330"/>
      <c r="BL10" s="330"/>
      <c r="BM10" s="331"/>
      <c r="BN10" s="210">
        <v>2274.07</v>
      </c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2"/>
      <c r="CI10" s="71"/>
    </row>
    <row r="11" spans="1:80" ht="12.75">
      <c r="A11" s="318">
        <v>3</v>
      </c>
      <c r="B11" s="319"/>
      <c r="C11" s="319"/>
      <c r="D11" s="320"/>
      <c r="E11" s="368" t="s">
        <v>369</v>
      </c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20"/>
      <c r="BD11" s="329">
        <v>1</v>
      </c>
      <c r="BE11" s="330"/>
      <c r="BF11" s="330"/>
      <c r="BG11" s="330"/>
      <c r="BH11" s="330"/>
      <c r="BI11" s="330"/>
      <c r="BJ11" s="330"/>
      <c r="BK11" s="330"/>
      <c r="BL11" s="330"/>
      <c r="BM11" s="331"/>
      <c r="BN11" s="210">
        <f>8000+1227.09</f>
        <v>9227.09</v>
      </c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2"/>
    </row>
    <row r="12" spans="1:80" ht="12.75">
      <c r="A12" s="318">
        <v>4</v>
      </c>
      <c r="B12" s="319"/>
      <c r="C12" s="319"/>
      <c r="D12" s="320"/>
      <c r="E12" s="368" t="s">
        <v>330</v>
      </c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20"/>
      <c r="BD12" s="329">
        <v>1</v>
      </c>
      <c r="BE12" s="330"/>
      <c r="BF12" s="330"/>
      <c r="BG12" s="330"/>
      <c r="BH12" s="330"/>
      <c r="BI12" s="330"/>
      <c r="BJ12" s="330"/>
      <c r="BK12" s="330"/>
      <c r="BL12" s="330"/>
      <c r="BM12" s="331"/>
      <c r="BN12" s="210">
        <v>20000</v>
      </c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2"/>
    </row>
    <row r="13" spans="1:80" ht="12.75">
      <c r="A13" s="318">
        <v>5</v>
      </c>
      <c r="B13" s="319"/>
      <c r="C13" s="319"/>
      <c r="D13" s="320"/>
      <c r="E13" s="318" t="s">
        <v>331</v>
      </c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20"/>
      <c r="BD13" s="329">
        <v>1</v>
      </c>
      <c r="BE13" s="330"/>
      <c r="BF13" s="330"/>
      <c r="BG13" s="330"/>
      <c r="BH13" s="330"/>
      <c r="BI13" s="330"/>
      <c r="BJ13" s="330"/>
      <c r="BK13" s="330"/>
      <c r="BL13" s="330"/>
      <c r="BM13" s="331"/>
      <c r="BN13" s="286">
        <v>4000</v>
      </c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8"/>
    </row>
    <row r="14" spans="1:80" ht="12.75">
      <c r="A14" s="318">
        <v>6</v>
      </c>
      <c r="B14" s="319"/>
      <c r="C14" s="319"/>
      <c r="D14" s="320"/>
      <c r="E14" s="318" t="s">
        <v>370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20"/>
      <c r="BD14" s="329">
        <v>1</v>
      </c>
      <c r="BE14" s="330"/>
      <c r="BF14" s="330"/>
      <c r="BG14" s="330"/>
      <c r="BH14" s="330"/>
      <c r="BI14" s="330"/>
      <c r="BJ14" s="330"/>
      <c r="BK14" s="330"/>
      <c r="BL14" s="330"/>
      <c r="BM14" s="331"/>
      <c r="BN14" s="286">
        <v>6000</v>
      </c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8"/>
    </row>
    <row r="15" spans="1:80" ht="12.75">
      <c r="A15" s="225">
        <v>7</v>
      </c>
      <c r="B15" s="226"/>
      <c r="C15" s="226"/>
      <c r="D15" s="227"/>
      <c r="E15" s="318" t="s">
        <v>320</v>
      </c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20"/>
      <c r="BD15" s="329">
        <v>1</v>
      </c>
      <c r="BE15" s="330"/>
      <c r="BF15" s="330"/>
      <c r="BG15" s="330"/>
      <c r="BH15" s="330"/>
      <c r="BI15" s="330"/>
      <c r="BJ15" s="330"/>
      <c r="BK15" s="330"/>
      <c r="BL15" s="330"/>
      <c r="BM15" s="331"/>
      <c r="BN15" s="286">
        <v>4500</v>
      </c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8"/>
    </row>
    <row r="16" spans="1:87" s="37" customFormat="1" ht="12.75">
      <c r="A16" s="361"/>
      <c r="B16" s="362"/>
      <c r="C16" s="362"/>
      <c r="D16" s="363"/>
      <c r="E16" s="216" t="s">
        <v>115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274" t="s">
        <v>22</v>
      </c>
      <c r="BE16" s="275"/>
      <c r="BF16" s="275"/>
      <c r="BG16" s="275"/>
      <c r="BH16" s="275"/>
      <c r="BI16" s="275"/>
      <c r="BJ16" s="275"/>
      <c r="BK16" s="275"/>
      <c r="BL16" s="275"/>
      <c r="BM16" s="276"/>
      <c r="BN16" s="323">
        <f>SUM(BN9:CB15)</f>
        <v>73290</v>
      </c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5"/>
      <c r="CC16" s="37">
        <v>73290</v>
      </c>
      <c r="CI16" s="72"/>
    </row>
    <row r="17" spans="1:81" s="37" customFormat="1" ht="12.75">
      <c r="A17" s="46"/>
      <c r="B17" s="46"/>
      <c r="C17" s="46"/>
      <c r="D17" s="46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72">
        <f>CC16-BN16</f>
        <v>0</v>
      </c>
    </row>
    <row r="18" spans="1:80" s="34" customFormat="1" ht="15.75">
      <c r="A18" s="34" t="s">
        <v>107</v>
      </c>
      <c r="S18" s="356" t="s">
        <v>439</v>
      </c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</row>
    <row r="19" spans="1:80" s="39" customFormat="1" ht="9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</row>
    <row r="20" spans="1:80" ht="12.75">
      <c r="A20" s="237" t="s">
        <v>109</v>
      </c>
      <c r="B20" s="238"/>
      <c r="C20" s="238"/>
      <c r="D20" s="239"/>
      <c r="E20" s="237" t="s">
        <v>117</v>
      </c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9"/>
      <c r="BD20" s="237" t="s">
        <v>119</v>
      </c>
      <c r="BE20" s="238"/>
      <c r="BF20" s="238"/>
      <c r="BG20" s="238"/>
      <c r="BH20" s="238"/>
      <c r="BI20" s="238"/>
      <c r="BJ20" s="238"/>
      <c r="BK20" s="238"/>
      <c r="BL20" s="238"/>
      <c r="BM20" s="239"/>
      <c r="BN20" s="237" t="s">
        <v>158</v>
      </c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9"/>
    </row>
    <row r="21" spans="1:80" ht="12.75">
      <c r="A21" s="234" t="s">
        <v>110</v>
      </c>
      <c r="B21" s="235"/>
      <c r="C21" s="235"/>
      <c r="D21" s="236"/>
      <c r="E21" s="234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6"/>
      <c r="BD21" s="234" t="s">
        <v>177</v>
      </c>
      <c r="BE21" s="235"/>
      <c r="BF21" s="235"/>
      <c r="BG21" s="235"/>
      <c r="BH21" s="235"/>
      <c r="BI21" s="235"/>
      <c r="BJ21" s="235"/>
      <c r="BK21" s="235"/>
      <c r="BL21" s="235"/>
      <c r="BM21" s="236"/>
      <c r="BN21" s="234" t="s">
        <v>178</v>
      </c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6"/>
    </row>
    <row r="22" spans="1:80" ht="12.75">
      <c r="A22" s="234"/>
      <c r="B22" s="235"/>
      <c r="C22" s="235"/>
      <c r="D22" s="236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30"/>
      <c r="BD22" s="234"/>
      <c r="BE22" s="235"/>
      <c r="BF22" s="235"/>
      <c r="BG22" s="235"/>
      <c r="BH22" s="235"/>
      <c r="BI22" s="235"/>
      <c r="BJ22" s="235"/>
      <c r="BK22" s="235"/>
      <c r="BL22" s="235"/>
      <c r="BM22" s="236"/>
      <c r="BN22" s="234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6"/>
    </row>
    <row r="23" spans="1:80" ht="12.75">
      <c r="A23" s="309">
        <v>1</v>
      </c>
      <c r="B23" s="310"/>
      <c r="C23" s="310"/>
      <c r="D23" s="311"/>
      <c r="E23" s="309">
        <v>2</v>
      </c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1"/>
      <c r="BD23" s="309">
        <v>3</v>
      </c>
      <c r="BE23" s="310"/>
      <c r="BF23" s="310"/>
      <c r="BG23" s="310"/>
      <c r="BH23" s="310"/>
      <c r="BI23" s="310"/>
      <c r="BJ23" s="310"/>
      <c r="BK23" s="310"/>
      <c r="BL23" s="310"/>
      <c r="BM23" s="311"/>
      <c r="BN23" s="309">
        <v>4</v>
      </c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1"/>
    </row>
    <row r="24" spans="1:80" ht="12.75">
      <c r="A24" s="225">
        <v>1</v>
      </c>
      <c r="B24" s="226"/>
      <c r="C24" s="226"/>
      <c r="D24" s="227"/>
      <c r="E24" s="368" t="s">
        <v>259</v>
      </c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20"/>
      <c r="BD24" s="329">
        <v>1</v>
      </c>
      <c r="BE24" s="330"/>
      <c r="BF24" s="330"/>
      <c r="BG24" s="330"/>
      <c r="BH24" s="330"/>
      <c r="BI24" s="330"/>
      <c r="BJ24" s="330"/>
      <c r="BK24" s="330"/>
      <c r="BL24" s="330"/>
      <c r="BM24" s="331"/>
      <c r="BN24" s="369">
        <v>15000</v>
      </c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  <c r="CB24" s="371"/>
    </row>
    <row r="25" spans="1:87" s="37" customFormat="1" ht="24" customHeight="1">
      <c r="A25" s="361"/>
      <c r="B25" s="362"/>
      <c r="C25" s="362"/>
      <c r="D25" s="363"/>
      <c r="E25" s="216" t="s">
        <v>115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8"/>
      <c r="BD25" s="274" t="s">
        <v>22</v>
      </c>
      <c r="BE25" s="275"/>
      <c r="BF25" s="275"/>
      <c r="BG25" s="275"/>
      <c r="BH25" s="275"/>
      <c r="BI25" s="275"/>
      <c r="BJ25" s="275"/>
      <c r="BK25" s="275"/>
      <c r="BL25" s="275"/>
      <c r="BM25" s="276"/>
      <c r="BN25" s="323">
        <f>SUM(BN24:CB24)</f>
        <v>15000</v>
      </c>
      <c r="BO25" s="324"/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5"/>
      <c r="CI25" s="72"/>
    </row>
    <row r="26" spans="1:80" s="37" customFormat="1" ht="12.75">
      <c r="A26" s="46"/>
      <c r="B26" s="46"/>
      <c r="C26" s="46"/>
      <c r="D26" s="4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</row>
    <row r="27" spans="1:80" s="37" customFormat="1" ht="15.75">
      <c r="A27" s="11" t="s">
        <v>107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356" t="s">
        <v>442</v>
      </c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</row>
    <row r="28" spans="1:80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</row>
    <row r="29" spans="1:80" ht="12.75">
      <c r="A29" s="204" t="s">
        <v>109</v>
      </c>
      <c r="B29" s="205"/>
      <c r="C29" s="205"/>
      <c r="D29" s="206"/>
      <c r="E29" s="204" t="s">
        <v>117</v>
      </c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6"/>
      <c r="AN29" s="204" t="s">
        <v>173</v>
      </c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6"/>
      <c r="BD29" s="204" t="s">
        <v>119</v>
      </c>
      <c r="BE29" s="205"/>
      <c r="BF29" s="205"/>
      <c r="BG29" s="205"/>
      <c r="BH29" s="205"/>
      <c r="BI29" s="205"/>
      <c r="BJ29" s="205"/>
      <c r="BK29" s="205"/>
      <c r="BL29" s="205"/>
      <c r="BM29" s="206"/>
      <c r="BN29" s="204" t="s">
        <v>158</v>
      </c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6"/>
    </row>
    <row r="30" spans="1:80" ht="12.75">
      <c r="A30" s="207" t="s">
        <v>110</v>
      </c>
      <c r="B30" s="208"/>
      <c r="C30" s="208"/>
      <c r="D30" s="209"/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9"/>
      <c r="AN30" s="207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9"/>
      <c r="BD30" s="207" t="s">
        <v>174</v>
      </c>
      <c r="BE30" s="208"/>
      <c r="BF30" s="208"/>
      <c r="BG30" s="208"/>
      <c r="BH30" s="208"/>
      <c r="BI30" s="208"/>
      <c r="BJ30" s="208"/>
      <c r="BK30" s="208"/>
      <c r="BL30" s="208"/>
      <c r="BM30" s="209"/>
      <c r="BN30" s="207" t="s">
        <v>175</v>
      </c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9"/>
    </row>
    <row r="31" spans="1:80" ht="12.75">
      <c r="A31" s="207"/>
      <c r="B31" s="208"/>
      <c r="C31" s="208"/>
      <c r="D31" s="209"/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9"/>
      <c r="AN31" s="207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9"/>
      <c r="BD31" s="207" t="s">
        <v>176</v>
      </c>
      <c r="BE31" s="208"/>
      <c r="BF31" s="208"/>
      <c r="BG31" s="208"/>
      <c r="BH31" s="208"/>
      <c r="BI31" s="208"/>
      <c r="BJ31" s="208"/>
      <c r="BK31" s="208"/>
      <c r="BL31" s="208"/>
      <c r="BM31" s="209"/>
      <c r="BN31" s="207" t="s">
        <v>127</v>
      </c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9"/>
    </row>
    <row r="32" spans="1:80" ht="12.75">
      <c r="A32" s="259">
        <v>1</v>
      </c>
      <c r="B32" s="260"/>
      <c r="C32" s="260"/>
      <c r="D32" s="261"/>
      <c r="E32" s="259">
        <v>2</v>
      </c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1"/>
      <c r="AN32" s="259">
        <v>3</v>
      </c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1"/>
      <c r="BD32" s="259">
        <v>4</v>
      </c>
      <c r="BE32" s="260"/>
      <c r="BF32" s="260"/>
      <c r="BG32" s="260"/>
      <c r="BH32" s="260"/>
      <c r="BI32" s="260"/>
      <c r="BJ32" s="260"/>
      <c r="BK32" s="260"/>
      <c r="BL32" s="260"/>
      <c r="BM32" s="261"/>
      <c r="BN32" s="259">
        <v>5</v>
      </c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1"/>
    </row>
    <row r="33" spans="1:80" ht="32.25" customHeight="1">
      <c r="A33" s="191">
        <v>1</v>
      </c>
      <c r="B33" s="192"/>
      <c r="C33" s="192"/>
      <c r="D33" s="193"/>
      <c r="E33" s="372" t="s">
        <v>443</v>
      </c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4"/>
      <c r="BD33" s="194">
        <v>1</v>
      </c>
      <c r="BE33" s="195"/>
      <c r="BF33" s="195"/>
      <c r="BG33" s="195"/>
      <c r="BH33" s="195"/>
      <c r="BI33" s="195"/>
      <c r="BJ33" s="195"/>
      <c r="BK33" s="195"/>
      <c r="BL33" s="195"/>
      <c r="BM33" s="196"/>
      <c r="BN33" s="345">
        <f>40500+50242.5+59532+92808</f>
        <v>243082.5</v>
      </c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7"/>
    </row>
    <row r="34" spans="1:80" ht="12.75">
      <c r="A34" s="191">
        <v>2</v>
      </c>
      <c r="B34" s="192"/>
      <c r="C34" s="192"/>
      <c r="D34" s="193"/>
      <c r="E34" s="349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3"/>
      <c r="AN34" s="247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9"/>
      <c r="BD34" s="194">
        <v>4</v>
      </c>
      <c r="BE34" s="195"/>
      <c r="BF34" s="195"/>
      <c r="BG34" s="195"/>
      <c r="BH34" s="195"/>
      <c r="BI34" s="195"/>
      <c r="BJ34" s="195"/>
      <c r="BK34" s="195"/>
      <c r="BL34" s="195"/>
      <c r="BM34" s="196"/>
      <c r="BN34" s="373"/>
      <c r="BO34" s="374"/>
      <c r="BP34" s="374"/>
      <c r="BQ34" s="374"/>
      <c r="BR34" s="374"/>
      <c r="BS34" s="374"/>
      <c r="BT34" s="374"/>
      <c r="BU34" s="374"/>
      <c r="BV34" s="374"/>
      <c r="BW34" s="374"/>
      <c r="BX34" s="374"/>
      <c r="BY34" s="374"/>
      <c r="BZ34" s="374"/>
      <c r="CA34" s="374"/>
      <c r="CB34" s="375"/>
    </row>
    <row r="35" spans="1:80" ht="12.75">
      <c r="A35" s="191"/>
      <c r="B35" s="192"/>
      <c r="C35" s="192"/>
      <c r="D35" s="193"/>
      <c r="E35" s="336" t="s">
        <v>288</v>
      </c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6"/>
      <c r="AN35" s="247" t="s">
        <v>22</v>
      </c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9"/>
      <c r="BD35" s="194" t="s">
        <v>22</v>
      </c>
      <c r="BE35" s="195"/>
      <c r="BF35" s="195"/>
      <c r="BG35" s="195"/>
      <c r="BH35" s="195"/>
      <c r="BI35" s="195"/>
      <c r="BJ35" s="195"/>
      <c r="BK35" s="195"/>
      <c r="BL35" s="195"/>
      <c r="BM35" s="196"/>
      <c r="BN35" s="376">
        <f>SUM(BN33:CB34)</f>
        <v>243082.5</v>
      </c>
      <c r="BO35" s="377"/>
      <c r="BP35" s="377"/>
      <c r="BQ35" s="377"/>
      <c r="BR35" s="377"/>
      <c r="BS35" s="377"/>
      <c r="BT35" s="377"/>
      <c r="BU35" s="377"/>
      <c r="BV35" s="377"/>
      <c r="BW35" s="377"/>
      <c r="BX35" s="377"/>
      <c r="BY35" s="377"/>
      <c r="BZ35" s="377"/>
      <c r="CA35" s="377"/>
      <c r="CB35" s="378"/>
    </row>
    <row r="37" spans="1:80" s="37" customFormat="1" ht="18.75" hidden="1">
      <c r="A37" s="348" t="s">
        <v>300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  <c r="BR37" s="348"/>
      <c r="BS37" s="348"/>
      <c r="BT37" s="348"/>
      <c r="BU37" s="348"/>
      <c r="BV37" s="348"/>
      <c r="BW37" s="348"/>
      <c r="BX37" s="348"/>
      <c r="BY37" s="348"/>
      <c r="BZ37" s="348"/>
      <c r="CA37" s="348"/>
      <c r="CB37" s="348"/>
    </row>
    <row r="38" spans="1:80" s="37" customFormat="1" ht="15.75" hidden="1">
      <c r="A38" s="11" t="s">
        <v>107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246" t="s">
        <v>324</v>
      </c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</row>
    <row r="39" spans="1:80" ht="12.75" hidden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</row>
    <row r="40" spans="1:80" ht="12.75" hidden="1">
      <c r="A40" s="204" t="s">
        <v>109</v>
      </c>
      <c r="B40" s="205"/>
      <c r="C40" s="205"/>
      <c r="D40" s="206"/>
      <c r="E40" s="204" t="s">
        <v>117</v>
      </c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6"/>
      <c r="AN40" s="204" t="s">
        <v>173</v>
      </c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6"/>
      <c r="BD40" s="204" t="s">
        <v>119</v>
      </c>
      <c r="BE40" s="205"/>
      <c r="BF40" s="205"/>
      <c r="BG40" s="205"/>
      <c r="BH40" s="205"/>
      <c r="BI40" s="205"/>
      <c r="BJ40" s="205"/>
      <c r="BK40" s="205"/>
      <c r="BL40" s="205"/>
      <c r="BM40" s="206"/>
      <c r="BN40" s="204" t="s">
        <v>158</v>
      </c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6"/>
    </row>
    <row r="41" spans="1:80" ht="12.75" hidden="1">
      <c r="A41" s="207" t="s">
        <v>110</v>
      </c>
      <c r="B41" s="208"/>
      <c r="C41" s="208"/>
      <c r="D41" s="209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9"/>
      <c r="AN41" s="207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9"/>
      <c r="BD41" s="207" t="s">
        <v>174</v>
      </c>
      <c r="BE41" s="208"/>
      <c r="BF41" s="208"/>
      <c r="BG41" s="208"/>
      <c r="BH41" s="208"/>
      <c r="BI41" s="208"/>
      <c r="BJ41" s="208"/>
      <c r="BK41" s="208"/>
      <c r="BL41" s="208"/>
      <c r="BM41" s="209"/>
      <c r="BN41" s="207" t="s">
        <v>175</v>
      </c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9"/>
    </row>
    <row r="42" spans="1:80" ht="12.75" hidden="1">
      <c r="A42" s="207"/>
      <c r="B42" s="208"/>
      <c r="C42" s="208"/>
      <c r="D42" s="209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9"/>
      <c r="AN42" s="207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9"/>
      <c r="BD42" s="207" t="s">
        <v>176</v>
      </c>
      <c r="BE42" s="208"/>
      <c r="BF42" s="208"/>
      <c r="BG42" s="208"/>
      <c r="BH42" s="208"/>
      <c r="BI42" s="208"/>
      <c r="BJ42" s="208"/>
      <c r="BK42" s="208"/>
      <c r="BL42" s="208"/>
      <c r="BM42" s="209"/>
      <c r="BN42" s="207" t="s">
        <v>127</v>
      </c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9"/>
    </row>
    <row r="43" spans="1:80" ht="12.75" hidden="1">
      <c r="A43" s="259">
        <v>1</v>
      </c>
      <c r="B43" s="260"/>
      <c r="C43" s="260"/>
      <c r="D43" s="261"/>
      <c r="E43" s="259">
        <v>2</v>
      </c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  <c r="AN43" s="259">
        <v>3</v>
      </c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1"/>
      <c r="BD43" s="259">
        <v>4</v>
      </c>
      <c r="BE43" s="260"/>
      <c r="BF43" s="260"/>
      <c r="BG43" s="260"/>
      <c r="BH43" s="260"/>
      <c r="BI43" s="260"/>
      <c r="BJ43" s="260"/>
      <c r="BK43" s="260"/>
      <c r="BL43" s="260"/>
      <c r="BM43" s="261"/>
      <c r="BN43" s="259">
        <v>5</v>
      </c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1"/>
    </row>
    <row r="44" spans="1:80" ht="12.75" hidden="1">
      <c r="A44" s="191">
        <v>1</v>
      </c>
      <c r="B44" s="192"/>
      <c r="C44" s="192"/>
      <c r="D44" s="193"/>
      <c r="E44" s="340" t="s">
        <v>325</v>
      </c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4"/>
      <c r="BD44" s="194">
        <v>1</v>
      </c>
      <c r="BE44" s="195"/>
      <c r="BF44" s="195"/>
      <c r="BG44" s="195"/>
      <c r="BH44" s="195"/>
      <c r="BI44" s="195"/>
      <c r="BJ44" s="195"/>
      <c r="BK44" s="195"/>
      <c r="BL44" s="195"/>
      <c r="BM44" s="196"/>
      <c r="BN44" s="345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346"/>
      <c r="BZ44" s="346"/>
      <c r="CA44" s="346"/>
      <c r="CB44" s="347"/>
    </row>
    <row r="45" spans="1:80" ht="12.75" hidden="1">
      <c r="A45" s="191">
        <v>2</v>
      </c>
      <c r="B45" s="192"/>
      <c r="C45" s="192"/>
      <c r="D45" s="193"/>
      <c r="E45" s="349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3"/>
      <c r="AN45" s="247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9"/>
      <c r="BD45" s="194"/>
      <c r="BE45" s="195"/>
      <c r="BF45" s="195"/>
      <c r="BG45" s="195"/>
      <c r="BH45" s="195"/>
      <c r="BI45" s="195"/>
      <c r="BJ45" s="195"/>
      <c r="BK45" s="195"/>
      <c r="BL45" s="195"/>
      <c r="BM45" s="196"/>
      <c r="BN45" s="337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9"/>
    </row>
    <row r="46" spans="1:80" ht="12.75" hidden="1">
      <c r="A46" s="191"/>
      <c r="B46" s="192"/>
      <c r="C46" s="192"/>
      <c r="D46" s="193"/>
      <c r="E46" s="336" t="s">
        <v>288</v>
      </c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6"/>
      <c r="AN46" s="247" t="s">
        <v>22</v>
      </c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9"/>
      <c r="BD46" s="194" t="s">
        <v>22</v>
      </c>
      <c r="BE46" s="195"/>
      <c r="BF46" s="195"/>
      <c r="BG46" s="195"/>
      <c r="BH46" s="195"/>
      <c r="BI46" s="195"/>
      <c r="BJ46" s="195"/>
      <c r="BK46" s="195"/>
      <c r="BL46" s="195"/>
      <c r="BM46" s="196"/>
      <c r="BN46" s="337">
        <f>SUM(BN44:CB45)</f>
        <v>0</v>
      </c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9"/>
    </row>
    <row r="47" spans="1:80" ht="12.75" hidden="1">
      <c r="A47" s="18"/>
      <c r="B47" s="18"/>
      <c r="C47" s="18"/>
      <c r="D47" s="18"/>
      <c r="E47" s="7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</row>
    <row r="48" spans="1:80" s="37" customFormat="1" ht="18.75" hidden="1">
      <c r="A48" s="348" t="s">
        <v>302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8"/>
      <c r="BQ48" s="348"/>
      <c r="BR48" s="348"/>
      <c r="BS48" s="348"/>
      <c r="BT48" s="348"/>
      <c r="BU48" s="348"/>
      <c r="BV48" s="348"/>
      <c r="BW48" s="348"/>
      <c r="BX48" s="348"/>
      <c r="BY48" s="348"/>
      <c r="BZ48" s="348"/>
      <c r="CA48" s="348"/>
      <c r="CB48" s="348"/>
    </row>
    <row r="49" spans="1:80" s="37" customFormat="1" ht="15.75" hidden="1">
      <c r="A49" s="11" t="s">
        <v>107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246" t="s">
        <v>306</v>
      </c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</row>
    <row r="50" spans="1:80" ht="12.75" hidden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</row>
    <row r="51" spans="1:80" ht="12.75" hidden="1">
      <c r="A51" s="204" t="s">
        <v>109</v>
      </c>
      <c r="B51" s="205"/>
      <c r="C51" s="205"/>
      <c r="D51" s="206"/>
      <c r="E51" s="204" t="s">
        <v>117</v>
      </c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6"/>
      <c r="AN51" s="204" t="s">
        <v>173</v>
      </c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6"/>
      <c r="BD51" s="204" t="s">
        <v>119</v>
      </c>
      <c r="BE51" s="205"/>
      <c r="BF51" s="205"/>
      <c r="BG51" s="205"/>
      <c r="BH51" s="205"/>
      <c r="BI51" s="205"/>
      <c r="BJ51" s="205"/>
      <c r="BK51" s="205"/>
      <c r="BL51" s="205"/>
      <c r="BM51" s="206"/>
      <c r="BN51" s="204" t="s">
        <v>158</v>
      </c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6"/>
    </row>
    <row r="52" spans="1:80" ht="12.75" hidden="1">
      <c r="A52" s="207" t="s">
        <v>110</v>
      </c>
      <c r="B52" s="208"/>
      <c r="C52" s="208"/>
      <c r="D52" s="209"/>
      <c r="E52" s="207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9"/>
      <c r="AN52" s="207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9"/>
      <c r="BD52" s="207" t="s">
        <v>174</v>
      </c>
      <c r="BE52" s="208"/>
      <c r="BF52" s="208"/>
      <c r="BG52" s="208"/>
      <c r="BH52" s="208"/>
      <c r="BI52" s="208"/>
      <c r="BJ52" s="208"/>
      <c r="BK52" s="208"/>
      <c r="BL52" s="208"/>
      <c r="BM52" s="209"/>
      <c r="BN52" s="207" t="s">
        <v>175</v>
      </c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9"/>
    </row>
    <row r="53" spans="1:80" ht="12.75" hidden="1">
      <c r="A53" s="207"/>
      <c r="B53" s="208"/>
      <c r="C53" s="208"/>
      <c r="D53" s="209"/>
      <c r="E53" s="207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9"/>
      <c r="AN53" s="207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9"/>
      <c r="BD53" s="207" t="s">
        <v>176</v>
      </c>
      <c r="BE53" s="208"/>
      <c r="BF53" s="208"/>
      <c r="BG53" s="208"/>
      <c r="BH53" s="208"/>
      <c r="BI53" s="208"/>
      <c r="BJ53" s="208"/>
      <c r="BK53" s="208"/>
      <c r="BL53" s="208"/>
      <c r="BM53" s="209"/>
      <c r="BN53" s="207" t="s">
        <v>127</v>
      </c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9"/>
    </row>
    <row r="54" spans="1:80" ht="12.75" hidden="1">
      <c r="A54" s="259">
        <v>1</v>
      </c>
      <c r="B54" s="260"/>
      <c r="C54" s="260"/>
      <c r="D54" s="261"/>
      <c r="E54" s="259">
        <v>2</v>
      </c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1"/>
      <c r="AN54" s="259">
        <v>3</v>
      </c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1"/>
      <c r="BD54" s="259">
        <v>4</v>
      </c>
      <c r="BE54" s="260"/>
      <c r="BF54" s="260"/>
      <c r="BG54" s="260"/>
      <c r="BH54" s="260"/>
      <c r="BI54" s="260"/>
      <c r="BJ54" s="260"/>
      <c r="BK54" s="260"/>
      <c r="BL54" s="260"/>
      <c r="BM54" s="261"/>
      <c r="BN54" s="259">
        <v>5</v>
      </c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1"/>
    </row>
    <row r="55" spans="1:80" ht="12.75" hidden="1">
      <c r="A55" s="191">
        <v>1</v>
      </c>
      <c r="B55" s="192"/>
      <c r="C55" s="192"/>
      <c r="D55" s="193"/>
      <c r="E55" s="340" t="s">
        <v>303</v>
      </c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3"/>
      <c r="AO55" s="343"/>
      <c r="AP55" s="343"/>
      <c r="AQ55" s="343"/>
      <c r="AR55" s="343"/>
      <c r="AS55" s="343"/>
      <c r="AT55" s="343"/>
      <c r="AU55" s="343"/>
      <c r="AV55" s="343"/>
      <c r="AW55" s="343"/>
      <c r="AX55" s="343"/>
      <c r="AY55" s="343"/>
      <c r="AZ55" s="343"/>
      <c r="BA55" s="343"/>
      <c r="BB55" s="343"/>
      <c r="BC55" s="344"/>
      <c r="BD55" s="194">
        <v>1</v>
      </c>
      <c r="BE55" s="195"/>
      <c r="BF55" s="195"/>
      <c r="BG55" s="195"/>
      <c r="BH55" s="195"/>
      <c r="BI55" s="195"/>
      <c r="BJ55" s="195"/>
      <c r="BK55" s="195"/>
      <c r="BL55" s="195"/>
      <c r="BM55" s="196"/>
      <c r="BN55" s="345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6"/>
      <c r="CB55" s="347"/>
    </row>
    <row r="56" spans="1:80" ht="12.75" hidden="1">
      <c r="A56" s="191"/>
      <c r="B56" s="192"/>
      <c r="C56" s="192"/>
      <c r="D56" s="193"/>
      <c r="E56" s="336" t="s">
        <v>288</v>
      </c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6"/>
      <c r="AN56" s="247" t="s">
        <v>22</v>
      </c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9"/>
      <c r="BD56" s="194" t="s">
        <v>22</v>
      </c>
      <c r="BE56" s="195"/>
      <c r="BF56" s="195"/>
      <c r="BG56" s="195"/>
      <c r="BH56" s="195"/>
      <c r="BI56" s="195"/>
      <c r="BJ56" s="195"/>
      <c r="BK56" s="195"/>
      <c r="BL56" s="195"/>
      <c r="BM56" s="196"/>
      <c r="BN56" s="337">
        <f>SUM(BN55:CB55)</f>
        <v>0</v>
      </c>
      <c r="BO56" s="338"/>
      <c r="BP56" s="338"/>
      <c r="BQ56" s="338"/>
      <c r="BR56" s="338"/>
      <c r="BS56" s="338"/>
      <c r="BT56" s="338"/>
      <c r="BU56" s="338"/>
      <c r="BV56" s="338"/>
      <c r="BW56" s="338"/>
      <c r="BX56" s="338"/>
      <c r="BY56" s="338"/>
      <c r="BZ56" s="338"/>
      <c r="CA56" s="338"/>
      <c r="CB56" s="339"/>
    </row>
    <row r="57" spans="1:26" ht="12.75" hidden="1">
      <c r="A57" s="35" t="str">
        <f>'стр 1'!J10</f>
        <v>Заведующий  МДОБУ № 33</v>
      </c>
      <c r="Z57" s="35" t="str">
        <f>'стр 1'!M12</f>
        <v>Н.А. Чаплыгина</v>
      </c>
    </row>
    <row r="58" spans="1:80" s="37" customFormat="1" ht="18.75" hidden="1">
      <c r="A58" s="348" t="s">
        <v>307</v>
      </c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348"/>
      <c r="BR58" s="348"/>
      <c r="BS58" s="348"/>
      <c r="BT58" s="348"/>
      <c r="BU58" s="348"/>
      <c r="BV58" s="348"/>
      <c r="BW58" s="348"/>
      <c r="BX58" s="348"/>
      <c r="BY58" s="348"/>
      <c r="BZ58" s="348"/>
      <c r="CA58" s="348"/>
      <c r="CB58" s="348"/>
    </row>
    <row r="59" spans="1:80" s="37" customFormat="1" ht="15.75" hidden="1">
      <c r="A59" s="11" t="s">
        <v>107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246" t="s">
        <v>308</v>
      </c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</row>
    <row r="60" spans="1:80" ht="12.75" hidden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</row>
    <row r="61" spans="1:80" ht="12.75" hidden="1">
      <c r="A61" s="204" t="s">
        <v>109</v>
      </c>
      <c r="B61" s="205"/>
      <c r="C61" s="205"/>
      <c r="D61" s="206"/>
      <c r="E61" s="204" t="s">
        <v>117</v>
      </c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6"/>
      <c r="AN61" s="204" t="s">
        <v>173</v>
      </c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6"/>
      <c r="BD61" s="204" t="s">
        <v>119</v>
      </c>
      <c r="BE61" s="205"/>
      <c r="BF61" s="205"/>
      <c r="BG61" s="205"/>
      <c r="BH61" s="205"/>
      <c r="BI61" s="205"/>
      <c r="BJ61" s="205"/>
      <c r="BK61" s="205"/>
      <c r="BL61" s="205"/>
      <c r="BM61" s="206"/>
      <c r="BN61" s="204" t="s">
        <v>158</v>
      </c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6"/>
    </row>
    <row r="62" spans="1:80" ht="12.75" hidden="1">
      <c r="A62" s="207" t="s">
        <v>110</v>
      </c>
      <c r="B62" s="208"/>
      <c r="C62" s="208"/>
      <c r="D62" s="209"/>
      <c r="E62" s="207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9"/>
      <c r="AN62" s="207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9"/>
      <c r="BD62" s="207" t="s">
        <v>174</v>
      </c>
      <c r="BE62" s="208"/>
      <c r="BF62" s="208"/>
      <c r="BG62" s="208"/>
      <c r="BH62" s="208"/>
      <c r="BI62" s="208"/>
      <c r="BJ62" s="208"/>
      <c r="BK62" s="208"/>
      <c r="BL62" s="208"/>
      <c r="BM62" s="209"/>
      <c r="BN62" s="207" t="s">
        <v>175</v>
      </c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9"/>
    </row>
    <row r="63" spans="1:80" ht="12.75" hidden="1">
      <c r="A63" s="207"/>
      <c r="B63" s="208"/>
      <c r="C63" s="208"/>
      <c r="D63" s="209"/>
      <c r="E63" s="207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9"/>
      <c r="AN63" s="207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9"/>
      <c r="BD63" s="207" t="s">
        <v>176</v>
      </c>
      <c r="BE63" s="208"/>
      <c r="BF63" s="208"/>
      <c r="BG63" s="208"/>
      <c r="BH63" s="208"/>
      <c r="BI63" s="208"/>
      <c r="BJ63" s="208"/>
      <c r="BK63" s="208"/>
      <c r="BL63" s="208"/>
      <c r="BM63" s="209"/>
      <c r="BN63" s="207" t="s">
        <v>127</v>
      </c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9"/>
    </row>
    <row r="64" spans="1:80" ht="12.75" hidden="1">
      <c r="A64" s="259">
        <v>1</v>
      </c>
      <c r="B64" s="260"/>
      <c r="C64" s="260"/>
      <c r="D64" s="261"/>
      <c r="E64" s="259">
        <v>2</v>
      </c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1"/>
      <c r="AN64" s="259">
        <v>3</v>
      </c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1"/>
      <c r="BD64" s="259">
        <v>4</v>
      </c>
      <c r="BE64" s="260"/>
      <c r="BF64" s="260"/>
      <c r="BG64" s="260"/>
      <c r="BH64" s="260"/>
      <c r="BI64" s="260"/>
      <c r="BJ64" s="260"/>
      <c r="BK64" s="260"/>
      <c r="BL64" s="260"/>
      <c r="BM64" s="261"/>
      <c r="BN64" s="259">
        <v>5</v>
      </c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1"/>
    </row>
    <row r="65" spans="1:80" ht="12.75" hidden="1">
      <c r="A65" s="191">
        <v>1</v>
      </c>
      <c r="B65" s="192"/>
      <c r="C65" s="192"/>
      <c r="D65" s="193"/>
      <c r="E65" s="340" t="s">
        <v>309</v>
      </c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3"/>
      <c r="AO65" s="343"/>
      <c r="AP65" s="343"/>
      <c r="AQ65" s="343"/>
      <c r="AR65" s="343"/>
      <c r="AS65" s="343"/>
      <c r="AT65" s="343"/>
      <c r="AU65" s="343"/>
      <c r="AV65" s="343"/>
      <c r="AW65" s="343"/>
      <c r="AX65" s="343"/>
      <c r="AY65" s="343"/>
      <c r="AZ65" s="343"/>
      <c r="BA65" s="343"/>
      <c r="BB65" s="343"/>
      <c r="BC65" s="344"/>
      <c r="BD65" s="194">
        <v>1</v>
      </c>
      <c r="BE65" s="195"/>
      <c r="BF65" s="195"/>
      <c r="BG65" s="195"/>
      <c r="BH65" s="195"/>
      <c r="BI65" s="195"/>
      <c r="BJ65" s="195"/>
      <c r="BK65" s="195"/>
      <c r="BL65" s="195"/>
      <c r="BM65" s="196"/>
      <c r="BN65" s="345"/>
      <c r="BO65" s="346"/>
      <c r="BP65" s="346"/>
      <c r="BQ65" s="346"/>
      <c r="BR65" s="346"/>
      <c r="BS65" s="346"/>
      <c r="BT65" s="346"/>
      <c r="BU65" s="346"/>
      <c r="BV65" s="346"/>
      <c r="BW65" s="346"/>
      <c r="BX65" s="346"/>
      <c r="BY65" s="346"/>
      <c r="BZ65" s="346"/>
      <c r="CA65" s="346"/>
      <c r="CB65" s="347"/>
    </row>
    <row r="66" spans="1:80" ht="12.75" hidden="1">
      <c r="A66" s="191"/>
      <c r="B66" s="192"/>
      <c r="C66" s="192"/>
      <c r="D66" s="193"/>
      <c r="E66" s="336" t="s">
        <v>288</v>
      </c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6"/>
      <c r="AN66" s="247" t="s">
        <v>22</v>
      </c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9"/>
      <c r="BD66" s="194" t="s">
        <v>22</v>
      </c>
      <c r="BE66" s="195"/>
      <c r="BF66" s="195"/>
      <c r="BG66" s="195"/>
      <c r="BH66" s="195"/>
      <c r="BI66" s="195"/>
      <c r="BJ66" s="195"/>
      <c r="BK66" s="195"/>
      <c r="BL66" s="195"/>
      <c r="BM66" s="196"/>
      <c r="BN66" s="337">
        <f>SUM(BN65:CB65)</f>
        <v>0</v>
      </c>
      <c r="BO66" s="338"/>
      <c r="BP66" s="338"/>
      <c r="BQ66" s="338"/>
      <c r="BR66" s="338"/>
      <c r="BS66" s="338"/>
      <c r="BT66" s="338"/>
      <c r="BU66" s="338"/>
      <c r="BV66" s="338"/>
      <c r="BW66" s="338"/>
      <c r="BX66" s="338"/>
      <c r="BY66" s="338"/>
      <c r="BZ66" s="338"/>
      <c r="CA66" s="338"/>
      <c r="CB66" s="339"/>
    </row>
    <row r="67" spans="1:80" ht="12.75" hidden="1">
      <c r="A67" s="18"/>
      <c r="B67" s="18"/>
      <c r="C67" s="18"/>
      <c r="D67" s="18"/>
      <c r="E67" s="7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</row>
    <row r="68" spans="1:80" s="37" customFormat="1" ht="18.75" hidden="1">
      <c r="A68" s="348" t="s">
        <v>313</v>
      </c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  <c r="AS68" s="348"/>
      <c r="AT68" s="348"/>
      <c r="AU68" s="348"/>
      <c r="AV68" s="348"/>
      <c r="AW68" s="348"/>
      <c r="AX68" s="348"/>
      <c r="AY68" s="348"/>
      <c r="AZ68" s="348"/>
      <c r="BA68" s="348"/>
      <c r="BB68" s="348"/>
      <c r="BC68" s="348"/>
      <c r="BD68" s="348"/>
      <c r="BE68" s="348"/>
      <c r="BF68" s="348"/>
      <c r="BG68" s="348"/>
      <c r="BH68" s="348"/>
      <c r="BI68" s="348"/>
      <c r="BJ68" s="348"/>
      <c r="BK68" s="348"/>
      <c r="BL68" s="348"/>
      <c r="BM68" s="348"/>
      <c r="BN68" s="348"/>
      <c r="BO68" s="348"/>
      <c r="BP68" s="348"/>
      <c r="BQ68" s="348"/>
      <c r="BR68" s="348"/>
      <c r="BS68" s="348"/>
      <c r="BT68" s="348"/>
      <c r="BU68" s="348"/>
      <c r="BV68" s="348"/>
      <c r="BW68" s="348"/>
      <c r="BX68" s="348"/>
      <c r="BY68" s="348"/>
      <c r="BZ68" s="348"/>
      <c r="CA68" s="348"/>
      <c r="CB68" s="348"/>
    </row>
    <row r="69" spans="1:80" s="37" customFormat="1" ht="15.75" hidden="1">
      <c r="A69" s="11" t="s">
        <v>107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246" t="s">
        <v>314</v>
      </c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</row>
    <row r="70" spans="1:80" ht="12.75" hidden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</row>
    <row r="71" spans="1:80" ht="12.75" hidden="1">
      <c r="A71" s="204" t="s">
        <v>109</v>
      </c>
      <c r="B71" s="205"/>
      <c r="C71" s="205"/>
      <c r="D71" s="206"/>
      <c r="E71" s="204" t="s">
        <v>117</v>
      </c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6"/>
      <c r="AN71" s="204" t="s">
        <v>173</v>
      </c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6"/>
      <c r="BD71" s="204" t="s">
        <v>119</v>
      </c>
      <c r="BE71" s="205"/>
      <c r="BF71" s="205"/>
      <c r="BG71" s="205"/>
      <c r="BH71" s="205"/>
      <c r="BI71" s="205"/>
      <c r="BJ71" s="205"/>
      <c r="BK71" s="205"/>
      <c r="BL71" s="205"/>
      <c r="BM71" s="206"/>
      <c r="BN71" s="204" t="s">
        <v>158</v>
      </c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6"/>
    </row>
    <row r="72" spans="1:80" ht="12.75" hidden="1">
      <c r="A72" s="207" t="s">
        <v>110</v>
      </c>
      <c r="B72" s="208"/>
      <c r="C72" s="208"/>
      <c r="D72" s="209"/>
      <c r="E72" s="207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9"/>
      <c r="AN72" s="207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9"/>
      <c r="BD72" s="207" t="s">
        <v>174</v>
      </c>
      <c r="BE72" s="208"/>
      <c r="BF72" s="208"/>
      <c r="BG72" s="208"/>
      <c r="BH72" s="208"/>
      <c r="BI72" s="208"/>
      <c r="BJ72" s="208"/>
      <c r="BK72" s="208"/>
      <c r="BL72" s="208"/>
      <c r="BM72" s="209"/>
      <c r="BN72" s="207" t="s">
        <v>175</v>
      </c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9"/>
    </row>
    <row r="73" spans="1:80" ht="12.75" hidden="1">
      <c r="A73" s="207"/>
      <c r="B73" s="208"/>
      <c r="C73" s="208"/>
      <c r="D73" s="209"/>
      <c r="E73" s="207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9"/>
      <c r="AN73" s="207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9"/>
      <c r="BD73" s="207" t="s">
        <v>176</v>
      </c>
      <c r="BE73" s="208"/>
      <c r="BF73" s="208"/>
      <c r="BG73" s="208"/>
      <c r="BH73" s="208"/>
      <c r="BI73" s="208"/>
      <c r="BJ73" s="208"/>
      <c r="BK73" s="208"/>
      <c r="BL73" s="208"/>
      <c r="BM73" s="209"/>
      <c r="BN73" s="207" t="s">
        <v>127</v>
      </c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9"/>
    </row>
    <row r="74" spans="1:80" ht="12.75" hidden="1">
      <c r="A74" s="259">
        <v>1</v>
      </c>
      <c r="B74" s="260"/>
      <c r="C74" s="260"/>
      <c r="D74" s="261"/>
      <c r="E74" s="259">
        <v>2</v>
      </c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1"/>
      <c r="AN74" s="259">
        <v>3</v>
      </c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  <c r="BB74" s="260"/>
      <c r="BC74" s="261"/>
      <c r="BD74" s="259">
        <v>4</v>
      </c>
      <c r="BE74" s="260"/>
      <c r="BF74" s="260"/>
      <c r="BG74" s="260"/>
      <c r="BH74" s="260"/>
      <c r="BI74" s="260"/>
      <c r="BJ74" s="260"/>
      <c r="BK74" s="260"/>
      <c r="BL74" s="260"/>
      <c r="BM74" s="261"/>
      <c r="BN74" s="259">
        <v>5</v>
      </c>
      <c r="BO74" s="260"/>
      <c r="BP74" s="260"/>
      <c r="BQ74" s="260"/>
      <c r="BR74" s="260"/>
      <c r="BS74" s="260"/>
      <c r="BT74" s="260"/>
      <c r="BU74" s="260"/>
      <c r="BV74" s="260"/>
      <c r="BW74" s="260"/>
      <c r="BX74" s="260"/>
      <c r="BY74" s="260"/>
      <c r="BZ74" s="260"/>
      <c r="CA74" s="260"/>
      <c r="CB74" s="261"/>
    </row>
    <row r="75" spans="1:80" ht="12.75" hidden="1">
      <c r="A75" s="191">
        <v>1</v>
      </c>
      <c r="B75" s="192"/>
      <c r="C75" s="192"/>
      <c r="D75" s="193"/>
      <c r="E75" s="340" t="s">
        <v>315</v>
      </c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2"/>
      <c r="AN75" s="343"/>
      <c r="AO75" s="343"/>
      <c r="AP75" s="343"/>
      <c r="AQ75" s="343"/>
      <c r="AR75" s="343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  <c r="BC75" s="344"/>
      <c r="BD75" s="194">
        <v>1</v>
      </c>
      <c r="BE75" s="195"/>
      <c r="BF75" s="195"/>
      <c r="BG75" s="195"/>
      <c r="BH75" s="195"/>
      <c r="BI75" s="195"/>
      <c r="BJ75" s="195"/>
      <c r="BK75" s="195"/>
      <c r="BL75" s="195"/>
      <c r="BM75" s="196"/>
      <c r="BN75" s="345"/>
      <c r="BO75" s="346"/>
      <c r="BP75" s="346"/>
      <c r="BQ75" s="346"/>
      <c r="BR75" s="346"/>
      <c r="BS75" s="346"/>
      <c r="BT75" s="346"/>
      <c r="BU75" s="346"/>
      <c r="BV75" s="346"/>
      <c r="BW75" s="346"/>
      <c r="BX75" s="346"/>
      <c r="BY75" s="346"/>
      <c r="BZ75" s="346"/>
      <c r="CA75" s="346"/>
      <c r="CB75" s="347"/>
    </row>
    <row r="76" spans="1:80" ht="12.75" hidden="1">
      <c r="A76" s="191"/>
      <c r="B76" s="192"/>
      <c r="C76" s="192"/>
      <c r="D76" s="193"/>
      <c r="E76" s="336" t="s">
        <v>288</v>
      </c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6"/>
      <c r="AN76" s="247" t="s">
        <v>22</v>
      </c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9"/>
      <c r="BD76" s="194" t="s">
        <v>22</v>
      </c>
      <c r="BE76" s="195"/>
      <c r="BF76" s="195"/>
      <c r="BG76" s="195"/>
      <c r="BH76" s="195"/>
      <c r="BI76" s="195"/>
      <c r="BJ76" s="195"/>
      <c r="BK76" s="195"/>
      <c r="BL76" s="195"/>
      <c r="BM76" s="196"/>
      <c r="BN76" s="337">
        <f>SUM(BN75:CB75)</f>
        <v>0</v>
      </c>
      <c r="BO76" s="338"/>
      <c r="BP76" s="338"/>
      <c r="BQ76" s="338"/>
      <c r="BR76" s="338"/>
      <c r="BS76" s="338"/>
      <c r="BT76" s="338"/>
      <c r="BU76" s="338"/>
      <c r="BV76" s="338"/>
      <c r="BW76" s="338"/>
      <c r="BX76" s="338"/>
      <c r="BY76" s="338"/>
      <c r="BZ76" s="338"/>
      <c r="CA76" s="338"/>
      <c r="CB76" s="339"/>
    </row>
    <row r="77" ht="12.75" hidden="1">
      <c r="Z77" s="35">
        <f>'стр 1'!M23</f>
        <v>0</v>
      </c>
    </row>
    <row r="78" ht="12.75" hidden="1"/>
  </sheetData>
  <sheetProtection/>
  <mergeCells count="244">
    <mergeCell ref="A66:D66"/>
    <mergeCell ref="E66:AM66"/>
    <mergeCell ref="AN66:BC66"/>
    <mergeCell ref="BD66:BM66"/>
    <mergeCell ref="BN66:CB66"/>
    <mergeCell ref="A64:D64"/>
    <mergeCell ref="E64:AM64"/>
    <mergeCell ref="AN64:BC64"/>
    <mergeCell ref="BD64:BM64"/>
    <mergeCell ref="BN64:CB64"/>
    <mergeCell ref="A65:D65"/>
    <mergeCell ref="E65:AM65"/>
    <mergeCell ref="AN65:BC65"/>
    <mergeCell ref="BD65:BM65"/>
    <mergeCell ref="BN65:CB65"/>
    <mergeCell ref="A62:D62"/>
    <mergeCell ref="E62:AM62"/>
    <mergeCell ref="AN62:BC62"/>
    <mergeCell ref="BD62:BM62"/>
    <mergeCell ref="BN62:CB62"/>
    <mergeCell ref="A63:D63"/>
    <mergeCell ref="E63:AM63"/>
    <mergeCell ref="AN63:BC63"/>
    <mergeCell ref="BD63:BM63"/>
    <mergeCell ref="BN63:CB63"/>
    <mergeCell ref="A58:CB58"/>
    <mergeCell ref="S59:CB59"/>
    <mergeCell ref="A61:D61"/>
    <mergeCell ref="E61:AM61"/>
    <mergeCell ref="AN61:BC61"/>
    <mergeCell ref="BD61:BM61"/>
    <mergeCell ref="BN61:CB61"/>
    <mergeCell ref="A56:D56"/>
    <mergeCell ref="E56:AM56"/>
    <mergeCell ref="AN56:BC56"/>
    <mergeCell ref="BD56:BM56"/>
    <mergeCell ref="BN56:CB56"/>
    <mergeCell ref="A54:D54"/>
    <mergeCell ref="E54:AM54"/>
    <mergeCell ref="AN54:BC54"/>
    <mergeCell ref="BD54:BM54"/>
    <mergeCell ref="BN54:CB54"/>
    <mergeCell ref="A55:D55"/>
    <mergeCell ref="E55:AM55"/>
    <mergeCell ref="AN55:BC55"/>
    <mergeCell ref="BD55:BM55"/>
    <mergeCell ref="BN55:CB55"/>
    <mergeCell ref="A52:D52"/>
    <mergeCell ref="E52:AM52"/>
    <mergeCell ref="AN52:BC52"/>
    <mergeCell ref="BD52:BM52"/>
    <mergeCell ref="BN52:CB52"/>
    <mergeCell ref="A53:D53"/>
    <mergeCell ref="E53:AM53"/>
    <mergeCell ref="AN53:BC53"/>
    <mergeCell ref="BD53:BM53"/>
    <mergeCell ref="BN53:CB53"/>
    <mergeCell ref="A48:CB48"/>
    <mergeCell ref="S49:CB49"/>
    <mergeCell ref="A51:D51"/>
    <mergeCell ref="E51:AM51"/>
    <mergeCell ref="AN51:BC51"/>
    <mergeCell ref="BD51:BM51"/>
    <mergeCell ref="BN51:CB51"/>
    <mergeCell ref="A45:D45"/>
    <mergeCell ref="E45:AM45"/>
    <mergeCell ref="AN45:BC45"/>
    <mergeCell ref="BD45:BM45"/>
    <mergeCell ref="BN45:CB45"/>
    <mergeCell ref="A46:D46"/>
    <mergeCell ref="E46:AM46"/>
    <mergeCell ref="AN46:BC46"/>
    <mergeCell ref="BD46:BM46"/>
    <mergeCell ref="BN46:CB46"/>
    <mergeCell ref="A43:D43"/>
    <mergeCell ref="E43:AM43"/>
    <mergeCell ref="AN43:BC43"/>
    <mergeCell ref="BD43:BM43"/>
    <mergeCell ref="BN43:CB43"/>
    <mergeCell ref="A44:D44"/>
    <mergeCell ref="E44:AM44"/>
    <mergeCell ref="AN44:BC44"/>
    <mergeCell ref="BD44:BM44"/>
    <mergeCell ref="BN44:CB44"/>
    <mergeCell ref="A41:D41"/>
    <mergeCell ref="E41:AM41"/>
    <mergeCell ref="AN41:BC41"/>
    <mergeCell ref="BD41:BM41"/>
    <mergeCell ref="BN41:CB41"/>
    <mergeCell ref="A42:D42"/>
    <mergeCell ref="E42:AM42"/>
    <mergeCell ref="AN42:BC42"/>
    <mergeCell ref="BD42:BM42"/>
    <mergeCell ref="BN42:CB42"/>
    <mergeCell ref="A37:CB37"/>
    <mergeCell ref="S38:CB38"/>
    <mergeCell ref="A40:D40"/>
    <mergeCell ref="E40:AM40"/>
    <mergeCell ref="AN40:BC40"/>
    <mergeCell ref="BD40:BM40"/>
    <mergeCell ref="BN40:CB40"/>
    <mergeCell ref="A34:D34"/>
    <mergeCell ref="E34:AM34"/>
    <mergeCell ref="AN34:BC34"/>
    <mergeCell ref="BD34:BM34"/>
    <mergeCell ref="BN34:CB34"/>
    <mergeCell ref="A35:D35"/>
    <mergeCell ref="E35:AM35"/>
    <mergeCell ref="AN35:BC35"/>
    <mergeCell ref="BD35:BM35"/>
    <mergeCell ref="BN35:CB35"/>
    <mergeCell ref="A32:D32"/>
    <mergeCell ref="E32:AM32"/>
    <mergeCell ref="AN32:BC32"/>
    <mergeCell ref="BD32:BM32"/>
    <mergeCell ref="BN32:CB32"/>
    <mergeCell ref="A33:D33"/>
    <mergeCell ref="E33:AM33"/>
    <mergeCell ref="AN33:BC33"/>
    <mergeCell ref="BD33:BM33"/>
    <mergeCell ref="BN33:CB33"/>
    <mergeCell ref="A30:D30"/>
    <mergeCell ref="E30:AM30"/>
    <mergeCell ref="AN30:BC30"/>
    <mergeCell ref="BD30:BM30"/>
    <mergeCell ref="BN30:CB30"/>
    <mergeCell ref="A31:D31"/>
    <mergeCell ref="E31:AM31"/>
    <mergeCell ref="AN31:BC31"/>
    <mergeCell ref="BD31:BM31"/>
    <mergeCell ref="BN31:CB31"/>
    <mergeCell ref="S27:CB27"/>
    <mergeCell ref="A29:D29"/>
    <mergeCell ref="E29:AM29"/>
    <mergeCell ref="AN29:BC29"/>
    <mergeCell ref="BD29:BM29"/>
    <mergeCell ref="BN29:CB29"/>
    <mergeCell ref="A25:D25"/>
    <mergeCell ref="E25:BC25"/>
    <mergeCell ref="BN24:CB24"/>
    <mergeCell ref="A22:D22"/>
    <mergeCell ref="A23:D23"/>
    <mergeCell ref="BD25:BM25"/>
    <mergeCell ref="BN25:CB25"/>
    <mergeCell ref="A24:D24"/>
    <mergeCell ref="BN23:CB23"/>
    <mergeCell ref="E23:BC23"/>
    <mergeCell ref="A5:D5"/>
    <mergeCell ref="E5:BC5"/>
    <mergeCell ref="BD5:BM5"/>
    <mergeCell ref="E22:BC22"/>
    <mergeCell ref="BD22:BM22"/>
    <mergeCell ref="BN22:CB22"/>
    <mergeCell ref="BD7:BM7"/>
    <mergeCell ref="BD11:BM11"/>
    <mergeCell ref="BD6:BM6"/>
    <mergeCell ref="BN12:CB12"/>
    <mergeCell ref="A9:D9"/>
    <mergeCell ref="E9:BC9"/>
    <mergeCell ref="BD9:BM9"/>
    <mergeCell ref="BN9:CB9"/>
    <mergeCell ref="E11:BC11"/>
    <mergeCell ref="A1:CB1"/>
    <mergeCell ref="BN5:CB5"/>
    <mergeCell ref="A7:D7"/>
    <mergeCell ref="E7:BC7"/>
    <mergeCell ref="BN7:CB7"/>
    <mergeCell ref="A6:D6"/>
    <mergeCell ref="E6:BC6"/>
    <mergeCell ref="BN6:CB6"/>
    <mergeCell ref="S3:CB3"/>
    <mergeCell ref="E14:BC14"/>
    <mergeCell ref="A8:D8"/>
    <mergeCell ref="E8:BC8"/>
    <mergeCell ref="BD8:BM8"/>
    <mergeCell ref="BN8:CB8"/>
    <mergeCell ref="A13:D13"/>
    <mergeCell ref="E13:BC13"/>
    <mergeCell ref="BD13:BM13"/>
    <mergeCell ref="BN13:CB13"/>
    <mergeCell ref="A11:D11"/>
    <mergeCell ref="BD23:BM23"/>
    <mergeCell ref="BN11:CB11"/>
    <mergeCell ref="A15:D15"/>
    <mergeCell ref="E15:BC15"/>
    <mergeCell ref="BD15:BM15"/>
    <mergeCell ref="BN15:CB15"/>
    <mergeCell ref="A16:D16"/>
    <mergeCell ref="E16:BC16"/>
    <mergeCell ref="BD16:BM16"/>
    <mergeCell ref="BN16:CB16"/>
    <mergeCell ref="S18:CB18"/>
    <mergeCell ref="A12:D12"/>
    <mergeCell ref="E12:BC12"/>
    <mergeCell ref="BD12:BM12"/>
    <mergeCell ref="A14:D14"/>
    <mergeCell ref="BD14:BM14"/>
    <mergeCell ref="E24:BC24"/>
    <mergeCell ref="BD24:BM24"/>
    <mergeCell ref="A20:D20"/>
    <mergeCell ref="E20:BC20"/>
    <mergeCell ref="BD20:BM20"/>
    <mergeCell ref="BN20:CB20"/>
    <mergeCell ref="A21:D21"/>
    <mergeCell ref="BN21:CB21"/>
    <mergeCell ref="E21:BC21"/>
    <mergeCell ref="BD21:BM21"/>
    <mergeCell ref="A68:CB68"/>
    <mergeCell ref="S69:CB69"/>
    <mergeCell ref="A71:D71"/>
    <mergeCell ref="E71:AM71"/>
    <mergeCell ref="AN71:BC71"/>
    <mergeCell ref="BD71:BM71"/>
    <mergeCell ref="BN71:CB71"/>
    <mergeCell ref="A72:D72"/>
    <mergeCell ref="E72:AM72"/>
    <mergeCell ref="AN72:BC72"/>
    <mergeCell ref="BD72:BM72"/>
    <mergeCell ref="BN72:CB72"/>
    <mergeCell ref="A73:D73"/>
    <mergeCell ref="E73:AM73"/>
    <mergeCell ref="AN73:BC73"/>
    <mergeCell ref="BD73:BM73"/>
    <mergeCell ref="BN73:CB73"/>
    <mergeCell ref="A74:D74"/>
    <mergeCell ref="E74:AM74"/>
    <mergeCell ref="AN74:BC74"/>
    <mergeCell ref="BD74:BM74"/>
    <mergeCell ref="BN74:CB74"/>
    <mergeCell ref="A75:D75"/>
    <mergeCell ref="E75:AM75"/>
    <mergeCell ref="AN75:BC75"/>
    <mergeCell ref="BD75:BM75"/>
    <mergeCell ref="BN75:CB75"/>
    <mergeCell ref="A10:D10"/>
    <mergeCell ref="E10:BC10"/>
    <mergeCell ref="BD10:BM10"/>
    <mergeCell ref="BN10:CB10"/>
    <mergeCell ref="BN14:CB14"/>
    <mergeCell ref="A76:D76"/>
    <mergeCell ref="E76:AM76"/>
    <mergeCell ref="AN76:BC76"/>
    <mergeCell ref="BD76:BM76"/>
    <mergeCell ref="BN76:CB76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Пелих</dc:creator>
  <cp:keywords/>
  <dc:description/>
  <cp:lastModifiedBy>Андрей Кирчев</cp:lastModifiedBy>
  <cp:lastPrinted>2022-06-24T07:12:36Z</cp:lastPrinted>
  <dcterms:created xsi:type="dcterms:W3CDTF">2019-12-05T12:32:22Z</dcterms:created>
  <dcterms:modified xsi:type="dcterms:W3CDTF">2022-08-31T12:11:39Z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